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7005" activeTab="1"/>
  </bookViews>
  <sheets>
    <sheet name="premessa alla tariffa urb." sheetId="1" r:id="rId1"/>
    <sheet name="Tabella Tariffa  Urb" sheetId="2" r:id="rId2"/>
  </sheets>
  <definedNames/>
  <calcPr fullCalcOnLoad="1"/>
</workbook>
</file>

<file path=xl/sharedStrings.xml><?xml version="1.0" encoding="utf-8"?>
<sst xmlns="http://schemas.openxmlformats.org/spreadsheetml/2006/main" count="112" uniqueCount="99">
  <si>
    <t>ORDINE  ARCHITETTI  PIANIFICATORI  PAESAGGISTI  E  CONSERVATORI  DELLA  PROVINCIA  DI  CUNEO</t>
  </si>
  <si>
    <t>DELIBERA n.2             del 06.11.2002</t>
  </si>
  <si>
    <t>ONORARI   PER   PRESTAZIONI   URBANISTICHE    -    REVISIONI  E  VARIANTI  AL  PIANO  REGOLATORE  GENERALE   -   PIANI  DI  SVILUPPO</t>
  </si>
  <si>
    <t>TIPO DI STRUMENTO</t>
  </si>
  <si>
    <t>VARIANTI</t>
  </si>
  <si>
    <t>REVISIONI</t>
  </si>
  <si>
    <t>RETE</t>
  </si>
  <si>
    <t>URBANISTICO</t>
  </si>
  <si>
    <t>Parziali</t>
  </si>
  <si>
    <t>Strutturali</t>
  </si>
  <si>
    <t>Non</t>
  </si>
  <si>
    <t xml:space="preserve">Adeguamenti </t>
  </si>
  <si>
    <t>COMMERCIO</t>
  </si>
  <si>
    <t>Specifiche Puntuali</t>
  </si>
  <si>
    <t>Varianti</t>
  </si>
  <si>
    <t>e/o Regolamento Edilizio</t>
  </si>
  <si>
    <t>Sostanziali</t>
  </si>
  <si>
    <t>L.R. 56/77</t>
  </si>
  <si>
    <t>L.R.  28/99  art.4</t>
  </si>
  <si>
    <t>L.R. 24/96</t>
  </si>
  <si>
    <t>L.R. 28/99</t>
  </si>
  <si>
    <t>art.17,  7°comma</t>
  </si>
  <si>
    <t>art.17,   4°comma</t>
  </si>
  <si>
    <t>art.17,  8°comma</t>
  </si>
  <si>
    <t>L.R. 19/99   art.3</t>
  </si>
  <si>
    <t>art.17</t>
  </si>
  <si>
    <t>art.17,  1°comma</t>
  </si>
  <si>
    <t xml:space="preserve">art.4 </t>
  </si>
  <si>
    <t>DEFINIZIONI</t>
  </si>
  <si>
    <t xml:space="preserve">Non modificano l'impianto strutturale di P.R.G.,  con identificazione specifica dei singoli oggetti  prima e dopo la variante. </t>
  </si>
  <si>
    <t>Modificano l'impianto strutturale di P.R.G., con identificazione specifica e puntuale dei singoli oggetti prima e dopo la variante.</t>
  </si>
  <si>
    <t>Non modificano l'imp. strutt. di P.R.G. con correzioni parziali.</t>
  </si>
  <si>
    <t>Non modificano l'imp. strutt. di P.R.G. per  Piano Commerciale o  Regolamento Edilizio</t>
  </si>
  <si>
    <t>Non modificano l'imp. strutt. di P.R.G. per  Piano di Assetto Idrogeolgico</t>
  </si>
  <si>
    <t>Modificano l'imp. strutt. di P.R.G., con rielaborazione generale di planimetrie e normativa senza identificazione specifica di oggetti di variante.     Var.parz. oltre 15 ogg.,      Var.strutt. oltre 5 ogg.,    Adeg. che incidono sull'abitato</t>
  </si>
  <si>
    <t>Adeguamento successivo di P.R.G.               colonna 5</t>
  </si>
  <si>
    <t>Approvazione comunale</t>
  </si>
  <si>
    <t>Approvazione regionale</t>
  </si>
  <si>
    <t>Appr. comunale</t>
  </si>
  <si>
    <t>Appr. regionale</t>
  </si>
  <si>
    <t>Appr. com.</t>
  </si>
  <si>
    <t>senza e con conteggi fino a 15 ogg.</t>
  </si>
  <si>
    <t>fino 5 oggetti</t>
  </si>
  <si>
    <t>se non incidono sull'abitato</t>
  </si>
  <si>
    <t>min.  30%</t>
  </si>
  <si>
    <t>med. 50%</t>
  </si>
  <si>
    <t>max. 70%</t>
  </si>
  <si>
    <t>var. sost. min. 30% = variabile da min. a max.</t>
  </si>
  <si>
    <t>var.sost. min. 30%</t>
  </si>
  <si>
    <t>var. parz.</t>
  </si>
  <si>
    <t>var.parz. o reg.ed.</t>
  </si>
  <si>
    <t>var.strutt.spec.</t>
  </si>
  <si>
    <t>tariffa</t>
  </si>
  <si>
    <t>tabella</t>
  </si>
  <si>
    <t>coeff. rispetto tariffa</t>
  </si>
  <si>
    <t>importo         minimo</t>
  </si>
  <si>
    <t>importo       massimo</t>
  </si>
  <si>
    <t>importo arr.</t>
  </si>
  <si>
    <t>50% del min.</t>
  </si>
  <si>
    <t xml:space="preserve">          variabile   da                                          min. senza adeg.   a    mass. con adeg.</t>
  </si>
  <si>
    <t>importo arr.   con maggiorazioni 35%  e  spese da tabella (rif.40%)</t>
  </si>
  <si>
    <t>ABITANTI</t>
  </si>
  <si>
    <t xml:space="preserve"> base fino a        1.000 </t>
  </si>
  <si>
    <t xml:space="preserve"> da      1001  a    2000</t>
  </si>
  <si>
    <t xml:space="preserve"> da     2001   a    3000</t>
  </si>
  <si>
    <t xml:space="preserve"> da     3001   a    4000</t>
  </si>
  <si>
    <t xml:space="preserve"> da     4001   a    5000</t>
  </si>
  <si>
    <t xml:space="preserve"> da     5001   a    6000</t>
  </si>
  <si>
    <t xml:space="preserve"> da     6001   a    7000</t>
  </si>
  <si>
    <t xml:space="preserve"> da     7001   a    8000</t>
  </si>
  <si>
    <t xml:space="preserve"> da     8001   a    9000</t>
  </si>
  <si>
    <t xml:space="preserve"> da     9001   a   10000</t>
  </si>
  <si>
    <t xml:space="preserve"> da    10001  a   20000</t>
  </si>
  <si>
    <t xml:space="preserve"> da    20001  a   30000</t>
  </si>
  <si>
    <t xml:space="preserve"> da    30001  a   40000</t>
  </si>
  <si>
    <t xml:space="preserve"> da    40001  a   50000</t>
  </si>
  <si>
    <t xml:space="preserve"> oltre 50000</t>
  </si>
  <si>
    <t xml:space="preserve">  Colonna     </t>
  </si>
  <si>
    <t>Possibile interpolazione per valori intermedi</t>
  </si>
  <si>
    <t>valori in Euro</t>
  </si>
  <si>
    <t>adeguamento Istat: 1371,2  Maggio 2002</t>
  </si>
  <si>
    <t>centro storico</t>
  </si>
  <si>
    <t>%</t>
  </si>
  <si>
    <t>20/40</t>
  </si>
  <si>
    <t>Osservazioni e controdeduzioni P.R.G.</t>
  </si>
  <si>
    <t>senza ripubblicazione</t>
  </si>
  <si>
    <t>cad./E.   60</t>
  </si>
  <si>
    <t>Maggiorazione minima per redazione P. R. G.</t>
  </si>
  <si>
    <t>orografia</t>
  </si>
  <si>
    <t>0/20</t>
  </si>
  <si>
    <t>totale  35%</t>
  </si>
  <si>
    <t>con ripubblicazione</t>
  </si>
  <si>
    <t>cad./E. 260</t>
  </si>
  <si>
    <t>viabilità</t>
  </si>
  <si>
    <t>0/50</t>
  </si>
  <si>
    <t>Varianti parziali e strutturali specifiche</t>
  </si>
  <si>
    <t>oltre 15 o 5 oggetti</t>
  </si>
  <si>
    <t xml:space="preserve">Onorari per Prestazioni Urbanistiche
Revisioni e Varianti al Piano Regolatore Generale
 Piani di Sviluppo
</t>
  </si>
  <si>
    <t>La Tabella rappresenta una semplificazione del calcolo di Tariffa per le prestazioni urbanistiche che per norme sono discrezionali.
La valutazione delle Varianti, non prevista dalla Circolare Ministeriale, che indirizza sul calcolo tariffario, avviene su percentuali, più o meno consistenti a seconda dell’impegno della prestazione, riferita alla competenza per la formazione di un nuovo P.R.G..
La definizione degli importi previsti deve pertanto essere subordinata, anche per spiegazione delle procedere adottate, dalla dicitura:
“Computo dei Compensi per la prestazione professionale di Redazione di Variante P.R.G.C. ……(o altro), formulato a discrezione in base all’art. 5 punto C) della Legge 02.03.1949 n. 143 e calcolato secondo la Tariffa Urbanistica prevista dalla Circolare del Ministero dei Lavori Pubblici n. 6679 del 01.12.1969, soggetta ad adeguamento ISTAT”.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</si>
</sst>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5" formatCode="#,##0_);[Red]\(#,##0\)"/>
    <numFmt numFmtId="167" formatCode="#,##0.00_);[Red]\(#,##0.00\)"/>
    <numFmt numFmtId="169" formatCode="&quot;L. &quot;#,##0_);[Red]\(&quot;L. &quot;#,##0\)"/>
    <numFmt numFmtId="171" formatCode="&quot;L. &quot;#,##0.00_);[Red]\(&quot;L. &quot;#,##0.00\)"/>
  </numFmts>
  <fonts count="14">
    <font>
      <sz val="10"/>
      <name val="MS Sans Serif"/>
      <family val="0"/>
    </font>
    <font>
      <b/>
      <sz val="10"/>
      <name val="MS Sans Serif"/>
      <family val="0"/>
    </font>
    <font>
      <i/>
      <sz val="10"/>
      <name val="MS Sans Serif"/>
      <family val="0"/>
    </font>
    <font>
      <b/>
      <i/>
      <sz val="10"/>
      <name val="MS Sans Serif"/>
      <family val="0"/>
    </font>
    <font>
      <sz val="12"/>
      <name val="Times New Roman"/>
      <family val="0"/>
    </font>
    <font>
      <sz val="10"/>
      <name val="Arial"/>
      <family val="0"/>
    </font>
    <font>
      <b/>
      <sz val="10"/>
      <name val="Arial"/>
      <family val="0"/>
    </font>
    <font>
      <sz val="8"/>
      <name val="Arial"/>
      <family val="0"/>
    </font>
    <font>
      <b/>
      <sz val="8"/>
      <name val="Arial"/>
      <family val="0"/>
    </font>
    <font>
      <sz val="6"/>
      <name val="Arial"/>
      <family val="0"/>
    </font>
    <font>
      <sz val="8"/>
      <name val="Times New Roman"/>
      <family val="0"/>
    </font>
    <font>
      <sz val="6"/>
      <name val="Times New Roman"/>
      <family val="0"/>
    </font>
    <font>
      <sz val="8"/>
      <name val="MS Sans Serif"/>
      <family val="0"/>
    </font>
    <font>
      <b/>
      <sz val="12"/>
      <name val="Times New Roman"/>
      <family val="1"/>
    </font>
  </fonts>
  <fills count="2">
    <fill>
      <patternFill/>
    </fill>
    <fill>
      <patternFill patternType="gray125"/>
    </fill>
  </fills>
  <borders count="71">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dotted"/>
    </border>
    <border>
      <left>
        <color indexed="63"/>
      </left>
      <right style="thin"/>
      <top>
        <color indexed="63"/>
      </top>
      <bottom style="dotted"/>
    </border>
    <border>
      <left>
        <color indexed="63"/>
      </left>
      <right style="dotted"/>
      <top style="thin"/>
      <bottom style="dotted"/>
    </border>
    <border>
      <left>
        <color indexed="63"/>
      </left>
      <right style="dotted"/>
      <top>
        <color indexed="63"/>
      </top>
      <bottom style="dotted"/>
    </border>
    <border>
      <left style="dotted"/>
      <right style="dotted"/>
      <top style="thin"/>
      <bottom style="dotted"/>
    </border>
    <border>
      <left style="dotted"/>
      <right style="dotted"/>
      <top>
        <color indexed="63"/>
      </top>
      <bottom style="dotted"/>
    </border>
    <border>
      <left>
        <color indexed="63"/>
      </left>
      <right style="dashed"/>
      <top style="thin"/>
      <bottom style="dotted"/>
    </border>
    <border>
      <left>
        <color indexed="63"/>
      </left>
      <right style="dashed"/>
      <top>
        <color indexed="63"/>
      </top>
      <bottom style="dotted"/>
    </border>
    <border>
      <left>
        <color indexed="63"/>
      </left>
      <right style="medium"/>
      <top style="thin"/>
      <bottom style="dotted"/>
    </border>
    <border>
      <left>
        <color indexed="63"/>
      </left>
      <right style="medium"/>
      <top>
        <color indexed="63"/>
      </top>
      <bottom style="dotted"/>
    </border>
    <border>
      <left>
        <color indexed="63"/>
      </left>
      <right style="dashed"/>
      <top>
        <color indexed="63"/>
      </top>
      <bottom style="medium"/>
    </border>
    <border>
      <left style="dotted"/>
      <right style="dotted"/>
      <top>
        <color indexed="63"/>
      </top>
      <bottom style="medium"/>
    </border>
    <border>
      <left>
        <color indexed="63"/>
      </left>
      <right style="medium"/>
      <top style="thin"/>
      <bottom>
        <color indexed="63"/>
      </bottom>
    </border>
    <border>
      <left>
        <color indexed="63"/>
      </left>
      <right style="dotted"/>
      <top>
        <color indexed="63"/>
      </top>
      <bottom style="thin"/>
    </border>
    <border>
      <left>
        <color indexed="63"/>
      </left>
      <right style="thin"/>
      <top style="thin"/>
      <bottom style="thin"/>
    </border>
    <border>
      <left>
        <color indexed="63"/>
      </left>
      <right style="medium"/>
      <top style="thin"/>
      <bottom style="thin"/>
    </border>
    <border>
      <left>
        <color indexed="63"/>
      </left>
      <right style="dashed"/>
      <top style="thin"/>
      <bottom>
        <color indexed="63"/>
      </bottom>
    </border>
    <border>
      <left>
        <color indexed="63"/>
      </left>
      <right style="double"/>
      <top style="medium"/>
      <bottom>
        <color indexed="63"/>
      </bottom>
    </border>
    <border>
      <left>
        <color indexed="63"/>
      </left>
      <right style="double"/>
      <top style="thin"/>
      <bottom style="thin"/>
    </border>
    <border>
      <left>
        <color indexed="63"/>
      </left>
      <right style="double"/>
      <top style="thin"/>
      <bottom>
        <color indexed="63"/>
      </bottom>
    </border>
    <border>
      <left>
        <color indexed="63"/>
      </left>
      <right style="double"/>
      <top style="thin"/>
      <bottom style="dotted"/>
    </border>
    <border>
      <left>
        <color indexed="63"/>
      </left>
      <right style="double"/>
      <top>
        <color indexed="63"/>
      </top>
      <bottom style="dotted"/>
    </border>
    <border>
      <left>
        <color indexed="63"/>
      </left>
      <right style="double"/>
      <top>
        <color indexed="63"/>
      </top>
      <bottom style="medium"/>
    </border>
    <border>
      <left>
        <color indexed="63"/>
      </left>
      <right style="double"/>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double"/>
      <top style="double"/>
      <bottom style="double"/>
    </border>
    <border>
      <left>
        <color indexed="63"/>
      </left>
      <right style="thin"/>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medium"/>
      <right style="medium"/>
      <top style="thin"/>
      <bottom style="dotted"/>
    </border>
    <border>
      <left style="medium"/>
      <right style="medium"/>
      <top>
        <color indexed="63"/>
      </top>
      <bottom style="dotted"/>
    </border>
    <border>
      <left>
        <color indexed="63"/>
      </left>
      <right style="dashed"/>
      <top>
        <color indexed="63"/>
      </top>
      <bottom style="thin"/>
    </border>
    <border>
      <left style="thin"/>
      <right style="medium"/>
      <top style="thin"/>
      <bottom>
        <color indexed="63"/>
      </bottom>
    </border>
    <border>
      <left style="thin"/>
      <right style="medium"/>
      <top>
        <color indexed="63"/>
      </top>
      <bottom style="medium"/>
    </border>
    <border>
      <left>
        <color indexed="63"/>
      </left>
      <right style="double"/>
      <top style="medium"/>
      <bottom style="thin"/>
    </border>
    <border>
      <left>
        <color indexed="63"/>
      </left>
      <right style="thin"/>
      <top style="dashed"/>
      <bottom style="dotted"/>
    </border>
    <border>
      <left>
        <color indexed="63"/>
      </left>
      <right>
        <color indexed="63"/>
      </right>
      <top style="dashed"/>
      <bottom style="dotted"/>
    </border>
    <border>
      <left>
        <color indexed="63"/>
      </left>
      <right style="double"/>
      <top style="dashed"/>
      <bottom style="dotted"/>
    </border>
    <border>
      <left>
        <color indexed="63"/>
      </left>
      <right style="dotted"/>
      <top>
        <color indexed="63"/>
      </top>
      <bottom style="medium"/>
    </border>
    <border>
      <left>
        <color indexed="63"/>
      </left>
      <right style="dashed"/>
      <top style="dashed"/>
      <bottom style="dotted"/>
    </border>
    <border>
      <left>
        <color indexed="63"/>
      </left>
      <right style="medium"/>
      <top style="dashed"/>
      <bottom style="dotted"/>
    </border>
    <border>
      <left style="medium"/>
      <right>
        <color indexed="63"/>
      </right>
      <top>
        <color indexed="63"/>
      </top>
      <bottom style="medium"/>
    </border>
    <border>
      <left>
        <color indexed="63"/>
      </left>
      <right style="medium"/>
      <top style="medium"/>
      <bottom style="medium"/>
    </border>
    <border>
      <left>
        <color indexed="63"/>
      </left>
      <right style="double"/>
      <top>
        <color indexed="63"/>
      </top>
      <bottom style="thin"/>
    </border>
    <border>
      <left style="medium"/>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dotted"/>
    </border>
    <border>
      <left style="thin"/>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8">
    <xf numFmtId="0" fontId="0" fillId="0" borderId="0" xfId="0" applyAlignment="1">
      <alignment/>
    </xf>
    <xf numFmtId="1" fontId="4" fillId="0" borderId="0" xfId="0" applyAlignment="1">
      <alignment/>
    </xf>
    <xf numFmtId="3" fontId="5" fillId="0" borderId="0" xfId="0" applyAlignment="1">
      <alignment horizontal="center"/>
    </xf>
    <xf numFmtId="4" fontId="5" fillId="0" borderId="0" xfId="0" applyAlignment="1">
      <alignment/>
    </xf>
    <xf numFmtId="0" fontId="9" fillId="0" borderId="1" xfId="0" applyAlignment="1">
      <alignment horizontal="centerContinuous" vertical="center" wrapText="1"/>
    </xf>
    <xf numFmtId="0" fontId="5" fillId="0" borderId="0" xfId="0" applyAlignment="1">
      <alignment/>
    </xf>
    <xf numFmtId="0" fontId="7" fillId="0" borderId="0" xfId="0" applyAlignment="1">
      <alignment/>
    </xf>
    <xf numFmtId="4" fontId="7" fillId="0" borderId="0" xfId="0" applyAlignment="1">
      <alignment/>
    </xf>
    <xf numFmtId="0" fontId="7" fillId="0" borderId="0" xfId="0" applyAlignment="1">
      <alignment horizontal="center"/>
    </xf>
    <xf numFmtId="9" fontId="7" fillId="0" borderId="0" xfId="0" applyAlignment="1">
      <alignment horizontal="center"/>
    </xf>
    <xf numFmtId="3" fontId="7" fillId="0" borderId="0" xfId="0" applyAlignment="1">
      <alignment horizontal="center"/>
    </xf>
    <xf numFmtId="3" fontId="7" fillId="0" borderId="0" xfId="0" applyAlignment="1">
      <alignment/>
    </xf>
    <xf numFmtId="3" fontId="5" fillId="0" borderId="0" xfId="0" applyAlignment="1">
      <alignment/>
    </xf>
    <xf numFmtId="0" fontId="6" fillId="0" borderId="0" xfId="0" applyAlignment="1">
      <alignment horizontal="centerContinuous"/>
    </xf>
    <xf numFmtId="0" fontId="5" fillId="0" borderId="0" xfId="0" applyAlignment="1">
      <alignment horizontal="centerContinuous"/>
    </xf>
    <xf numFmtId="0" fontId="5" fillId="0" borderId="0" xfId="0" applyAlignment="1">
      <alignment horizontal="centerContinuous" vertical="center"/>
    </xf>
    <xf numFmtId="0" fontId="5" fillId="0" borderId="0" xfId="0" applyAlignment="1">
      <alignment vertical="center"/>
    </xf>
    <xf numFmtId="3" fontId="5" fillId="0" borderId="0" xfId="0" applyAlignment="1">
      <alignment horizontal="right"/>
    </xf>
    <xf numFmtId="3" fontId="5" fillId="0" borderId="0" xfId="0" applyAlignment="1">
      <alignment horizontal="centerContinuous"/>
    </xf>
    <xf numFmtId="9" fontId="7" fillId="0" borderId="0" xfId="0" applyAlignment="1">
      <alignment/>
    </xf>
    <xf numFmtId="0" fontId="7" fillId="0" borderId="0" xfId="0" applyAlignment="1">
      <alignment vertical="center"/>
    </xf>
    <xf numFmtId="4" fontId="7" fillId="0" borderId="0" xfId="0" applyAlignment="1">
      <alignment horizontal="centerContinuous" wrapText="1"/>
    </xf>
    <xf numFmtId="0" fontId="5" fillId="0" borderId="0" xfId="0" applyAlignment="1">
      <alignment horizontal="centerContinuous" wrapText="1"/>
    </xf>
    <xf numFmtId="3" fontId="7" fillId="0" borderId="0" xfId="0" applyAlignment="1">
      <alignment horizontal="centerContinuous" wrapText="1"/>
    </xf>
    <xf numFmtId="0" fontId="6" fillId="0" borderId="0" xfId="0" applyAlignment="1">
      <alignment horizontal="centerContinuous" wrapText="1"/>
    </xf>
    <xf numFmtId="4" fontId="5" fillId="0" borderId="0" xfId="0" applyAlignment="1">
      <alignment horizontal="centerContinuous" wrapText="1"/>
    </xf>
    <xf numFmtId="0" fontId="9" fillId="0" borderId="0" xfId="0" applyAlignment="1">
      <alignment/>
    </xf>
    <xf numFmtId="0" fontId="9" fillId="0" borderId="0" xfId="0" applyAlignment="1">
      <alignment horizontal="centerContinuous" vertical="center" wrapText="1"/>
    </xf>
    <xf numFmtId="0" fontId="5" fillId="0" borderId="0" xfId="0" applyAlignment="1">
      <alignment horizontal="center"/>
    </xf>
    <xf numFmtId="0" fontId="7" fillId="0" borderId="2" xfId="0" applyAlignment="1">
      <alignment/>
    </xf>
    <xf numFmtId="4" fontId="8" fillId="0" borderId="2" xfId="0" applyAlignment="1">
      <alignment/>
    </xf>
    <xf numFmtId="4" fontId="7" fillId="0" borderId="2" xfId="0" applyAlignment="1">
      <alignment/>
    </xf>
    <xf numFmtId="0" fontId="5" fillId="0" borderId="2" xfId="0" applyAlignment="1">
      <alignment/>
    </xf>
    <xf numFmtId="0" fontId="8" fillId="0" borderId="3" xfId="0" applyAlignment="1">
      <alignment/>
    </xf>
    <xf numFmtId="0" fontId="7" fillId="0" borderId="4" xfId="0" applyAlignment="1">
      <alignment/>
    </xf>
    <xf numFmtId="0" fontId="9" fillId="0" borderId="5" xfId="0" applyAlignment="1">
      <alignment horizontal="centerContinuous" wrapText="1"/>
    </xf>
    <xf numFmtId="4" fontId="9" fillId="0" borderId="5" xfId="0" applyAlignment="1">
      <alignment horizontal="centerContinuous" wrapText="1"/>
    </xf>
    <xf numFmtId="0" fontId="9" fillId="0" borderId="5" xfId="0" applyAlignment="1">
      <alignment horizontal="centerContinuous" vertical="center" wrapText="1"/>
    </xf>
    <xf numFmtId="0" fontId="9" fillId="0" borderId="6" xfId="0" applyAlignment="1">
      <alignment horizontal="centerContinuous" wrapText="1"/>
    </xf>
    <xf numFmtId="0" fontId="7" fillId="0" borderId="7" xfId="0" applyAlignment="1">
      <alignment/>
    </xf>
    <xf numFmtId="0" fontId="5" fillId="0" borderId="8" xfId="0" applyAlignment="1">
      <alignment horizontal="centerContinuous" wrapText="1"/>
    </xf>
    <xf numFmtId="4" fontId="7" fillId="0" borderId="8" xfId="0" applyAlignment="1">
      <alignment horizontal="centerContinuous" wrapText="1"/>
    </xf>
    <xf numFmtId="0" fontId="7" fillId="0" borderId="9" xfId="0" applyAlignment="1">
      <alignment horizontal="centerContinuous" wrapText="1"/>
    </xf>
    <xf numFmtId="0" fontId="5" fillId="0" borderId="10" xfId="0" applyAlignment="1">
      <alignment horizontal="centerContinuous" wrapText="1"/>
    </xf>
    <xf numFmtId="0" fontId="7" fillId="0" borderId="10" xfId="0" applyAlignment="1">
      <alignment horizontal="centerContinuous"/>
    </xf>
    <xf numFmtId="0" fontId="5" fillId="0" borderId="11" xfId="0" applyAlignment="1">
      <alignment horizontal="centerContinuous" wrapText="1"/>
    </xf>
    <xf numFmtId="4" fontId="7" fillId="0" borderId="11" xfId="0" applyAlignment="1">
      <alignment horizontal="centerContinuous" wrapText="1"/>
    </xf>
    <xf numFmtId="0" fontId="7" fillId="0" borderId="12" xfId="0" applyAlignment="1">
      <alignment horizontal="centerContinuous" wrapText="1"/>
    </xf>
    <xf numFmtId="0" fontId="7" fillId="0" borderId="13" xfId="0" applyAlignment="1">
      <alignment horizontal="centerContinuous" vertical="center" wrapText="1"/>
    </xf>
    <xf numFmtId="3" fontId="7" fillId="0" borderId="14" xfId="0" applyAlignment="1">
      <alignment horizontal="centerContinuous" wrapText="1"/>
    </xf>
    <xf numFmtId="0" fontId="7" fillId="0" borderId="14" xfId="0" applyAlignment="1">
      <alignment horizontal="centerContinuous" vertical="center" wrapText="1"/>
    </xf>
    <xf numFmtId="0" fontId="7" fillId="0" borderId="14" xfId="0" applyAlignment="1">
      <alignment horizontal="centerContinuous" wrapText="1"/>
    </xf>
    <xf numFmtId="3" fontId="8" fillId="0" borderId="9" xfId="0" applyAlignment="1">
      <alignment horizontal="centerContinuous" wrapText="1"/>
    </xf>
    <xf numFmtId="0" fontId="9" fillId="0" borderId="15" xfId="0" applyAlignment="1">
      <alignment horizontal="centerContinuous" wrapText="1"/>
    </xf>
    <xf numFmtId="3" fontId="9" fillId="0" borderId="15" xfId="0" applyAlignment="1">
      <alignment horizontal="centerContinuous" wrapText="1"/>
    </xf>
    <xf numFmtId="0" fontId="9" fillId="0" borderId="16" xfId="0" applyAlignment="1">
      <alignment horizontal="centerContinuous" vertical="center" wrapText="1"/>
    </xf>
    <xf numFmtId="3" fontId="9" fillId="0" borderId="15" xfId="0" applyAlignment="1">
      <alignment horizontal="center"/>
    </xf>
    <xf numFmtId="4" fontId="7" fillId="0" borderId="10" xfId="0" applyAlignment="1">
      <alignment horizontal="centerContinuous" wrapText="1"/>
    </xf>
    <xf numFmtId="0" fontId="5" fillId="0" borderId="9" xfId="0" applyAlignment="1">
      <alignment horizontal="centerContinuous" wrapText="1"/>
    </xf>
    <xf numFmtId="0" fontId="7" fillId="0" borderId="10" xfId="0" applyAlignment="1">
      <alignment horizontal="centerContinuous" wrapText="1"/>
    </xf>
    <xf numFmtId="3" fontId="7" fillId="0" borderId="10" xfId="0" applyAlignment="1">
      <alignment horizontal="centerContinuous" wrapText="1"/>
    </xf>
    <xf numFmtId="1" fontId="10" fillId="0" borderId="10" xfId="0" applyAlignment="1">
      <alignment/>
    </xf>
    <xf numFmtId="4" fontId="9" fillId="0" borderId="10" xfId="0" applyAlignment="1">
      <alignment horizontal="centerContinuous"/>
    </xf>
    <xf numFmtId="9" fontId="9" fillId="0" borderId="10" xfId="0" applyAlignment="1">
      <alignment horizontal="centerContinuous"/>
    </xf>
    <xf numFmtId="9" fontId="7" fillId="0" borderId="10" xfId="0" applyAlignment="1">
      <alignment horizontal="centerContinuous"/>
    </xf>
    <xf numFmtId="0" fontId="7" fillId="0" borderId="17" xfId="0" applyAlignment="1">
      <alignment horizontal="centerContinuous" wrapText="1"/>
    </xf>
    <xf numFmtId="3" fontId="8" fillId="0" borderId="18" xfId="0" applyAlignment="1">
      <alignment horizontal="center"/>
    </xf>
    <xf numFmtId="3" fontId="8" fillId="0" borderId="19" xfId="0" applyAlignment="1">
      <alignment horizontal="center"/>
    </xf>
    <xf numFmtId="4" fontId="9" fillId="0" borderId="20" xfId="0" applyAlignment="1">
      <alignment horizontal="center"/>
    </xf>
    <xf numFmtId="4" fontId="9" fillId="0" borderId="21" xfId="0" applyAlignment="1">
      <alignment horizontal="center"/>
    </xf>
    <xf numFmtId="4" fontId="9" fillId="0" borderId="22" xfId="0" applyAlignment="1">
      <alignment horizontal="center"/>
    </xf>
    <xf numFmtId="4" fontId="9" fillId="0" borderId="23" xfId="0" applyAlignment="1">
      <alignment horizontal="center"/>
    </xf>
    <xf numFmtId="3" fontId="8" fillId="0" borderId="24" xfId="0" applyAlignment="1">
      <alignment horizontal="center"/>
    </xf>
    <xf numFmtId="3" fontId="8" fillId="0" borderId="25" xfId="0" applyAlignment="1">
      <alignment horizontal="center"/>
    </xf>
    <xf numFmtId="3" fontId="7" fillId="0" borderId="24" xfId="0" applyAlignment="1">
      <alignment horizontal="center"/>
    </xf>
    <xf numFmtId="3" fontId="7" fillId="0" borderId="25" xfId="0" applyAlignment="1">
      <alignment horizontal="center"/>
    </xf>
    <xf numFmtId="3" fontId="7" fillId="0" borderId="26" xfId="0" applyAlignment="1">
      <alignment horizontal="center"/>
    </xf>
    <xf numFmtId="3" fontId="7" fillId="0" borderId="27" xfId="0" applyAlignment="1">
      <alignment horizontal="center"/>
    </xf>
    <xf numFmtId="3" fontId="8" fillId="0" borderId="28" xfId="0" applyAlignment="1">
      <alignment horizontal="center"/>
    </xf>
    <xf numFmtId="4" fontId="9" fillId="0" borderId="29" xfId="0" applyAlignment="1">
      <alignment horizontal="center"/>
    </xf>
    <xf numFmtId="3" fontId="8" fillId="0" borderId="7" xfId="0" applyAlignment="1">
      <alignment horizontal="center"/>
    </xf>
    <xf numFmtId="3" fontId="7" fillId="0" borderId="28" xfId="0" applyAlignment="1">
      <alignment horizontal="center"/>
    </xf>
    <xf numFmtId="0" fontId="7" fillId="0" borderId="28" xfId="0" applyAlignment="1">
      <alignment horizontal="center"/>
    </xf>
    <xf numFmtId="3" fontId="7" fillId="0" borderId="3" xfId="0" applyAlignment="1">
      <alignment horizontal="center"/>
    </xf>
    <xf numFmtId="0" fontId="7" fillId="0" borderId="30" xfId="0" applyAlignment="1">
      <alignment horizontal="center"/>
    </xf>
    <xf numFmtId="3" fontId="9" fillId="0" borderId="31" xfId="0" applyAlignment="1">
      <alignment horizontal="center" wrapText="1"/>
    </xf>
    <xf numFmtId="0" fontId="9" fillId="0" borderId="31" xfId="0" applyAlignment="1">
      <alignment horizontal="center" wrapText="1"/>
    </xf>
    <xf numFmtId="0" fontId="9" fillId="0" borderId="10" xfId="0" applyAlignment="1">
      <alignment horizontal="centerContinuous"/>
    </xf>
    <xf numFmtId="3" fontId="7" fillId="0" borderId="10" xfId="0" applyAlignment="1">
      <alignment horizontal="centerContinuous"/>
    </xf>
    <xf numFmtId="0" fontId="7" fillId="0" borderId="17" xfId="0" applyAlignment="1">
      <alignment horizontal="centerContinuous" vertical="center" wrapText="1"/>
    </xf>
    <xf numFmtId="4" fontId="7" fillId="0" borderId="17" xfId="0" applyAlignment="1">
      <alignment horizontal="centerContinuous" vertical="center" wrapText="1"/>
    </xf>
    <xf numFmtId="0" fontId="7" fillId="0" borderId="32" xfId="0" applyAlignment="1">
      <alignment horizontal="centerContinuous" vertical="center" wrapText="1"/>
    </xf>
    <xf numFmtId="0" fontId="9" fillId="0" borderId="17" xfId="0" applyAlignment="1">
      <alignment horizontal="centerContinuous" vertical="center" wrapText="1"/>
    </xf>
    <xf numFmtId="3" fontId="7" fillId="0" borderId="32" xfId="0" applyAlignment="1">
      <alignment horizontal="centerContinuous" vertical="center" wrapText="1"/>
    </xf>
    <xf numFmtId="0" fontId="9" fillId="0" borderId="32" xfId="0" applyAlignment="1">
      <alignment horizontal="centerContinuous" vertical="center" wrapText="1"/>
    </xf>
    <xf numFmtId="0" fontId="7" fillId="0" borderId="33" xfId="0" applyAlignment="1">
      <alignment/>
    </xf>
    <xf numFmtId="0" fontId="7" fillId="0" borderId="34" xfId="0" applyAlignment="1">
      <alignment horizontal="centerContinuous" wrapText="1"/>
    </xf>
    <xf numFmtId="0" fontId="9" fillId="0" borderId="35" xfId="0" applyAlignment="1">
      <alignment horizontal="centerContinuous" vertical="center" wrapText="1"/>
    </xf>
    <xf numFmtId="0" fontId="7" fillId="0" borderId="36" xfId="0" applyAlignment="1">
      <alignment horizontal="centerContinuous" wrapText="1"/>
    </xf>
    <xf numFmtId="9" fontId="7" fillId="0" borderId="37" xfId="0" applyAlignment="1">
      <alignment horizontal="centerContinuous" wrapText="1"/>
    </xf>
    <xf numFmtId="3" fontId="7" fillId="0" borderId="38" xfId="0" applyAlignment="1">
      <alignment horizontal="center"/>
    </xf>
    <xf numFmtId="3" fontId="7" fillId="0" borderId="39" xfId="0" applyAlignment="1">
      <alignment horizontal="center"/>
    </xf>
    <xf numFmtId="0" fontId="7" fillId="0" borderId="40" xfId="0" applyAlignment="1">
      <alignment horizontal="center"/>
    </xf>
    <xf numFmtId="4" fontId="9" fillId="0" borderId="0" xfId="0" applyAlignment="1">
      <alignment horizontal="centerContinuous" vertical="center" wrapText="1"/>
    </xf>
    <xf numFmtId="0" fontId="9" fillId="0" borderId="16" xfId="0" applyAlignment="1">
      <alignment horizontal="center" vertical="center" wrapText="1"/>
    </xf>
    <xf numFmtId="0" fontId="9" fillId="0" borderId="41" xfId="0" applyAlignment="1">
      <alignment horizontal="centerContinuous" vertical="center" wrapText="1"/>
    </xf>
    <xf numFmtId="3" fontId="8" fillId="0" borderId="26" xfId="0" applyAlignment="1">
      <alignment horizontal="center"/>
    </xf>
    <xf numFmtId="3" fontId="8" fillId="0" borderId="27" xfId="0" applyAlignment="1">
      <alignment horizontal="center"/>
    </xf>
    <xf numFmtId="3" fontId="8" fillId="0" borderId="3" xfId="0" applyAlignment="1">
      <alignment horizontal="center"/>
    </xf>
    <xf numFmtId="0" fontId="7" fillId="0" borderId="30" xfId="0" applyAlignment="1">
      <alignment horizontal="centerContinuous" wrapText="1"/>
    </xf>
    <xf numFmtId="0" fontId="9" fillId="0" borderId="4" xfId="0" applyAlignment="1">
      <alignment horizontal="center" vertical="center" wrapText="1"/>
    </xf>
    <xf numFmtId="0" fontId="9" fillId="0" borderId="33" xfId="0" applyAlignment="1">
      <alignment horizontal="centerContinuous" vertical="center" wrapText="1"/>
    </xf>
    <xf numFmtId="0" fontId="8" fillId="0" borderId="3" xfId="0" applyAlignment="1">
      <alignment horizontal="centerContinuous" wrapText="1"/>
    </xf>
    <xf numFmtId="0" fontId="9" fillId="0" borderId="42" xfId="0" applyAlignment="1">
      <alignment horizontal="center"/>
    </xf>
    <xf numFmtId="0" fontId="7" fillId="0" borderId="43" xfId="0" applyAlignment="1">
      <alignment horizontal="centerContinuous" vertical="center" wrapText="1"/>
    </xf>
    <xf numFmtId="0" fontId="5" fillId="0" borderId="44" xfId="0" applyAlignment="1">
      <alignment horizontal="centerContinuous" wrapText="1"/>
    </xf>
    <xf numFmtId="4" fontId="5" fillId="0" borderId="44" xfId="0" applyAlignment="1">
      <alignment horizontal="centerContinuous" wrapText="1"/>
    </xf>
    <xf numFmtId="4" fontId="7" fillId="0" borderId="44" xfId="0" applyAlignment="1">
      <alignment horizontal="centerContinuous" wrapText="1"/>
    </xf>
    <xf numFmtId="3" fontId="7" fillId="0" borderId="44" xfId="0" applyAlignment="1">
      <alignment horizontal="centerContinuous" wrapText="1"/>
    </xf>
    <xf numFmtId="0" fontId="7" fillId="0" borderId="45" xfId="0" applyAlignment="1">
      <alignment horizontal="center"/>
    </xf>
    <xf numFmtId="0" fontId="5" fillId="0" borderId="34" xfId="0" applyAlignment="1">
      <alignment horizontal="centerContinuous" wrapText="1"/>
    </xf>
    <xf numFmtId="4" fontId="9" fillId="0" borderId="1" xfId="0" applyAlignment="1">
      <alignment horizontal="centerContinuous" vertical="center" wrapText="1"/>
    </xf>
    <xf numFmtId="0" fontId="9" fillId="0" borderId="46" xfId="0" applyAlignment="1">
      <alignment horizontal="centerContinuous" vertical="center" wrapText="1"/>
    </xf>
    <xf numFmtId="3" fontId="9" fillId="0" borderId="46" xfId="0" applyAlignment="1">
      <alignment horizontal="centerContinuous" vertical="center" wrapText="1"/>
    </xf>
    <xf numFmtId="3" fontId="9" fillId="0" borderId="46" xfId="0" applyAlignment="1">
      <alignment horizontal="center" vertical="center"/>
    </xf>
    <xf numFmtId="0" fontId="9" fillId="0" borderId="47" xfId="0" applyAlignment="1">
      <alignment horizontal="center" vertical="center"/>
    </xf>
    <xf numFmtId="0" fontId="7" fillId="0" borderId="48" xfId="0" applyAlignment="1">
      <alignment horizontal="center"/>
    </xf>
    <xf numFmtId="0" fontId="5" fillId="0" borderId="49" xfId="0" applyAlignment="1">
      <alignment horizontal="center"/>
    </xf>
    <xf numFmtId="0" fontId="7" fillId="0" borderId="49" xfId="0" applyAlignment="1">
      <alignment horizontal="center"/>
    </xf>
    <xf numFmtId="0" fontId="7" fillId="0" borderId="50" xfId="0" applyAlignment="1">
      <alignment horizontal="center"/>
    </xf>
    <xf numFmtId="4" fontId="8" fillId="0" borderId="51" xfId="0" applyAlignment="1">
      <alignment horizontal="centerContinuous" vertical="center" wrapText="1"/>
    </xf>
    <xf numFmtId="4" fontId="8" fillId="0" borderId="10" xfId="0" applyAlignment="1">
      <alignment horizontal="centerContinuous" wrapText="1"/>
    </xf>
    <xf numFmtId="0" fontId="7" fillId="0" borderId="49" xfId="0" applyAlignment="1">
      <alignment horizontal="center" vertical="center" wrapText="1"/>
    </xf>
    <xf numFmtId="0" fontId="9" fillId="0" borderId="49" xfId="0" applyAlignment="1">
      <alignment horizontal="center"/>
    </xf>
    <xf numFmtId="0" fontId="5" fillId="0" borderId="49" xfId="0" applyAlignment="1">
      <alignment/>
    </xf>
    <xf numFmtId="0" fontId="7" fillId="0" borderId="52" xfId="0" applyAlignment="1">
      <alignment/>
    </xf>
    <xf numFmtId="0" fontId="7" fillId="0" borderId="53" xfId="0" applyAlignment="1">
      <alignment/>
    </xf>
    <xf numFmtId="0" fontId="7" fillId="0" borderId="50" xfId="0" applyAlignment="1">
      <alignment/>
    </xf>
    <xf numFmtId="1" fontId="9" fillId="0" borderId="1" xfId="0" applyAlignment="1">
      <alignment horizontal="centerContinuous" vertical="center" wrapText="1"/>
    </xf>
    <xf numFmtId="0" fontId="8" fillId="0" borderId="2" xfId="0" applyAlignment="1">
      <alignment horizontal="centerContinuous" vertical="top" wrapText="1"/>
    </xf>
    <xf numFmtId="0" fontId="5" fillId="0" borderId="2" xfId="0" applyAlignment="1">
      <alignment horizontal="centerContinuous" vertical="top" wrapText="1"/>
    </xf>
    <xf numFmtId="0" fontId="8" fillId="0" borderId="7" xfId="0" applyAlignment="1">
      <alignment horizontal="centerContinuous" vertical="top"/>
    </xf>
    <xf numFmtId="0" fontId="7" fillId="0" borderId="7" xfId="0" applyAlignment="1">
      <alignment horizontal="centerContinuous" vertical="top"/>
    </xf>
    <xf numFmtId="0" fontId="7" fillId="0" borderId="40" xfId="0" applyAlignment="1">
      <alignment horizontal="centerContinuous" vertical="top"/>
    </xf>
    <xf numFmtId="0" fontId="8" fillId="0" borderId="9" xfId="0" applyAlignment="1">
      <alignment horizontal="centerContinuous" wrapText="1"/>
    </xf>
    <xf numFmtId="0" fontId="7" fillId="0" borderId="37" xfId="0" applyAlignment="1">
      <alignment horizontal="centerContinuous" wrapText="1"/>
    </xf>
    <xf numFmtId="0" fontId="8" fillId="0" borderId="30" xfId="0" applyAlignment="1">
      <alignment horizontal="centerContinuous" wrapText="1"/>
    </xf>
    <xf numFmtId="0" fontId="8" fillId="0" borderId="10" xfId="0" applyAlignment="1">
      <alignment horizontal="centerContinuous" wrapText="1"/>
    </xf>
    <xf numFmtId="0" fontId="8" fillId="0" borderId="48" xfId="0" applyAlignment="1">
      <alignment horizontal="center"/>
    </xf>
    <xf numFmtId="0" fontId="8" fillId="0" borderId="49" xfId="0" applyAlignment="1">
      <alignment horizontal="center" vertical="top"/>
    </xf>
    <xf numFmtId="0" fontId="9" fillId="0" borderId="54" xfId="0" applyAlignment="1">
      <alignment horizontal="center" vertical="center" wrapText="1"/>
    </xf>
    <xf numFmtId="0" fontId="9" fillId="0" borderId="46" xfId="0" applyAlignment="1">
      <alignment horizontal="center" vertical="center" wrapText="1"/>
    </xf>
    <xf numFmtId="0" fontId="8" fillId="0" borderId="55" xfId="0" applyAlignment="1">
      <alignment horizontal="center"/>
    </xf>
    <xf numFmtId="0" fontId="8" fillId="0" borderId="56" xfId="0" applyAlignment="1">
      <alignment horizontal="center" vertical="top"/>
    </xf>
    <xf numFmtId="0" fontId="7" fillId="0" borderId="57" xfId="0" applyAlignment="1">
      <alignment horizontal="centerContinuous" wrapText="1"/>
    </xf>
    <xf numFmtId="0" fontId="5" fillId="0" borderId="58" xfId="0" applyAlignment="1">
      <alignment horizontal="centerContinuous" wrapText="1"/>
    </xf>
    <xf numFmtId="0" fontId="7" fillId="0" borderId="59" xfId="0" applyAlignment="1">
      <alignment horizontal="centerContinuous" wrapText="1"/>
    </xf>
    <xf numFmtId="0" fontId="7" fillId="0" borderId="60" xfId="0" applyAlignment="1">
      <alignment horizontal="centerContinuous" wrapText="1"/>
    </xf>
    <xf numFmtId="3" fontId="7" fillId="0" borderId="26" xfId="0" applyAlignment="1">
      <alignment horizontal="centerContinuous"/>
    </xf>
    <xf numFmtId="3" fontId="7" fillId="0" borderId="27" xfId="0" applyAlignment="1">
      <alignment horizontal="centerContinuous"/>
    </xf>
    <xf numFmtId="3" fontId="7" fillId="0" borderId="3" xfId="0" applyAlignment="1">
      <alignment horizontal="centerContinuous"/>
    </xf>
    <xf numFmtId="0" fontId="9" fillId="0" borderId="47" xfId="0" applyAlignment="1">
      <alignment horizontal="centerContinuous" vertical="center"/>
    </xf>
    <xf numFmtId="4" fontId="9" fillId="0" borderId="61" xfId="0" applyAlignment="1">
      <alignment horizontal="center"/>
    </xf>
    <xf numFmtId="3" fontId="7" fillId="0" borderId="59" xfId="0" applyAlignment="1">
      <alignment horizontal="centerContinuous"/>
    </xf>
    <xf numFmtId="0" fontId="5" fillId="0" borderId="62" xfId="0" applyAlignment="1">
      <alignment horizontal="centerContinuous"/>
    </xf>
    <xf numFmtId="0" fontId="5" fillId="0" borderId="58" xfId="0" applyAlignment="1">
      <alignment horizontal="centerContinuous"/>
    </xf>
    <xf numFmtId="3" fontId="9" fillId="0" borderId="59" xfId="0" applyAlignment="1">
      <alignment horizontal="centerContinuous" vertical="center"/>
    </xf>
    <xf numFmtId="3" fontId="9" fillId="0" borderId="58" xfId="0" applyAlignment="1">
      <alignment horizontal="centerContinuous" vertical="center" wrapText="1"/>
    </xf>
    <xf numFmtId="4" fontId="9" fillId="0" borderId="63" xfId="0" applyAlignment="1">
      <alignment horizontal="center" vertical="center"/>
    </xf>
    <xf numFmtId="3" fontId="9" fillId="0" borderId="62" xfId="0" applyAlignment="1">
      <alignment horizontal="center" vertical="center" wrapText="1"/>
    </xf>
    <xf numFmtId="0" fontId="9" fillId="0" borderId="63" xfId="0" applyAlignment="1">
      <alignment horizontal="center" vertical="center" wrapText="1"/>
    </xf>
    <xf numFmtId="0" fontId="9" fillId="0" borderId="2" xfId="0" applyAlignment="1">
      <alignment/>
    </xf>
    <xf numFmtId="3" fontId="9" fillId="0" borderId="2" xfId="0" applyAlignment="1">
      <alignment horizontal="centerContinuous"/>
    </xf>
    <xf numFmtId="0" fontId="9" fillId="0" borderId="3" xfId="0" applyAlignment="1">
      <alignment horizontal="center"/>
    </xf>
    <xf numFmtId="0" fontId="9" fillId="0" borderId="7" xfId="0" applyAlignment="1">
      <alignment horizontal="centerContinuous"/>
    </xf>
    <xf numFmtId="3" fontId="9" fillId="0" borderId="7" xfId="0" applyAlignment="1">
      <alignment horizontal="centerContinuous"/>
    </xf>
    <xf numFmtId="0" fontId="9" fillId="0" borderId="3" xfId="0" applyAlignment="1">
      <alignment horizontal="centerContinuous"/>
    </xf>
    <xf numFmtId="0" fontId="9" fillId="0" borderId="28" xfId="0" applyAlignment="1">
      <alignment horizontal="center"/>
    </xf>
    <xf numFmtId="0" fontId="9" fillId="0" borderId="40" xfId="0" applyAlignment="1">
      <alignment horizontal="center"/>
    </xf>
    <xf numFmtId="0" fontId="9" fillId="0" borderId="64" xfId="0" applyAlignment="1">
      <alignment horizontal="right"/>
    </xf>
    <xf numFmtId="1" fontId="11" fillId="0" borderId="64" xfId="0" applyAlignment="1">
      <alignment horizontal="centerContinuous"/>
    </xf>
    <xf numFmtId="3" fontId="9" fillId="0" borderId="2" xfId="0" applyAlignment="1">
      <alignment/>
    </xf>
    <xf numFmtId="3" fontId="7" fillId="0" borderId="20" xfId="0" applyAlignment="1">
      <alignment horizontal="center"/>
    </xf>
    <xf numFmtId="3" fontId="7" fillId="0" borderId="21" xfId="0" applyAlignment="1">
      <alignment horizontal="center"/>
    </xf>
    <xf numFmtId="3" fontId="7" fillId="0" borderId="61" xfId="0" applyAlignment="1">
      <alignment horizontal="center"/>
    </xf>
    <xf numFmtId="0" fontId="9" fillId="0" borderId="54" xfId="0" applyAlignment="1">
      <alignment horizontal="centerContinuous" vertical="center" wrapText="1"/>
    </xf>
    <xf numFmtId="0" fontId="7" fillId="0" borderId="2" xfId="0" applyAlignment="1">
      <alignment horizontal="centerContinuous"/>
    </xf>
    <xf numFmtId="0" fontId="8" fillId="0" borderId="2" xfId="0" applyAlignment="1">
      <alignment horizontal="centerContinuous"/>
    </xf>
    <xf numFmtId="0" fontId="7" fillId="0" borderId="65" xfId="0" applyAlignment="1">
      <alignment horizontal="centerContinuous" wrapText="1"/>
    </xf>
    <xf numFmtId="0" fontId="9" fillId="0" borderId="65" xfId="0" applyAlignment="1">
      <alignment horizontal="center"/>
    </xf>
    <xf numFmtId="0" fontId="9" fillId="0" borderId="47" xfId="0" applyAlignment="1">
      <alignment horizontal="center"/>
    </xf>
    <xf numFmtId="0" fontId="7" fillId="0" borderId="47" xfId="0" applyAlignment="1">
      <alignment horizontal="center"/>
    </xf>
    <xf numFmtId="0" fontId="9" fillId="0" borderId="33" xfId="0" applyAlignment="1">
      <alignment horizontal="center" vertical="center"/>
    </xf>
    <xf numFmtId="0" fontId="7" fillId="0" borderId="63" xfId="0" applyAlignment="1">
      <alignment horizontal="center"/>
    </xf>
    <xf numFmtId="0" fontId="8" fillId="0" borderId="57" xfId="0" applyAlignment="1">
      <alignment horizontal="center" vertical="center"/>
    </xf>
    <xf numFmtId="0" fontId="8" fillId="0" borderId="37" xfId="0" applyAlignment="1">
      <alignment vertical="center"/>
    </xf>
    <xf numFmtId="0" fontId="8" fillId="0" borderId="40" xfId="0" applyAlignment="1">
      <alignment/>
    </xf>
    <xf numFmtId="0" fontId="9" fillId="0" borderId="35" xfId="0" applyAlignment="1">
      <alignment horizontal="centerContinuous" wrapText="1"/>
    </xf>
    <xf numFmtId="0" fontId="9" fillId="0" borderId="41" xfId="0" applyAlignment="1">
      <alignment horizontal="center" vertical="center"/>
    </xf>
    <xf numFmtId="0" fontId="7" fillId="0" borderId="36" xfId="0" applyAlignment="1">
      <alignment/>
    </xf>
    <xf numFmtId="0" fontId="9" fillId="0" borderId="66" xfId="0" applyAlignment="1">
      <alignment horizontal="centerContinuous" vertical="center" wrapText="1"/>
    </xf>
    <xf numFmtId="9" fontId="7" fillId="0" borderId="37" xfId="0" applyAlignment="1">
      <alignment horizontal="center"/>
    </xf>
    <xf numFmtId="0" fontId="7" fillId="0" borderId="60" xfId="0" applyAlignment="1">
      <alignment horizontal="center" wrapText="1"/>
    </xf>
    <xf numFmtId="0" fontId="8" fillId="0" borderId="42" xfId="0" applyAlignment="1">
      <alignment horizontal="center"/>
    </xf>
    <xf numFmtId="0" fontId="8" fillId="0" borderId="4" xfId="0" applyAlignment="1">
      <alignment horizontal="center"/>
    </xf>
    <xf numFmtId="0" fontId="7" fillId="0" borderId="41" xfId="0" applyAlignment="1">
      <alignment/>
    </xf>
    <xf numFmtId="0" fontId="7" fillId="0" borderId="4" xfId="0" applyAlignment="1">
      <alignment horizontal="right"/>
    </xf>
    <xf numFmtId="3" fontId="7" fillId="0" borderId="4" xfId="0" applyAlignment="1">
      <alignment horizontal="center"/>
    </xf>
    <xf numFmtId="0" fontId="9" fillId="0" borderId="3" xfId="0" applyAlignment="1">
      <alignment horizontal="right"/>
    </xf>
    <xf numFmtId="3" fontId="7" fillId="0" borderId="2" xfId="0" applyAlignment="1">
      <alignment horizontal="centerContinuous"/>
    </xf>
    <xf numFmtId="0" fontId="9" fillId="0" borderId="64" xfId="0" applyAlignment="1">
      <alignment/>
    </xf>
    <xf numFmtId="4" fontId="9" fillId="0" borderId="2" xfId="0" applyAlignment="1">
      <alignment horizontal="centerContinuous"/>
    </xf>
    <xf numFmtId="4" fontId="9" fillId="0" borderId="2" xfId="0" applyAlignment="1">
      <alignment/>
    </xf>
    <xf numFmtId="3" fontId="7" fillId="0" borderId="2" xfId="0" applyAlignment="1">
      <alignment/>
    </xf>
    <xf numFmtId="0" fontId="8" fillId="0" borderId="43" xfId="0" applyAlignment="1">
      <alignment horizontal="center" vertical="center" wrapText="1"/>
    </xf>
    <xf numFmtId="0" fontId="7" fillId="0" borderId="64" xfId="0" applyAlignment="1">
      <alignment/>
    </xf>
    <xf numFmtId="4" fontId="7" fillId="0" borderId="3" xfId="0" applyAlignment="1">
      <alignment/>
    </xf>
    <xf numFmtId="4" fontId="7" fillId="0" borderId="27" xfId="0" applyAlignment="1">
      <alignment/>
    </xf>
    <xf numFmtId="4" fontId="7" fillId="0" borderId="27" xfId="0" applyAlignment="1">
      <alignment horizontal="center"/>
    </xf>
    <xf numFmtId="4" fontId="7" fillId="0" borderId="61" xfId="0" applyAlignment="1">
      <alignment horizontal="right"/>
    </xf>
    <xf numFmtId="0" fontId="7" fillId="0" borderId="67" xfId="0" applyAlignment="1">
      <alignment/>
    </xf>
    <xf numFmtId="0" fontId="7" fillId="0" borderId="68" xfId="0" applyAlignment="1">
      <alignment/>
    </xf>
    <xf numFmtId="0" fontId="7" fillId="0" borderId="69" xfId="0" applyAlignment="1">
      <alignment horizontal="centerContinuous"/>
    </xf>
    <xf numFmtId="9" fontId="7" fillId="0" borderId="69" xfId="0" applyAlignment="1">
      <alignment horizontal="centerContinuous"/>
    </xf>
    <xf numFmtId="0" fontId="7" fillId="0" borderId="21" xfId="0" applyAlignment="1">
      <alignment horizontal="centerContinuous"/>
    </xf>
    <xf numFmtId="9" fontId="7" fillId="0" borderId="21" xfId="0" applyAlignment="1">
      <alignment horizontal="centerContinuous"/>
    </xf>
    <xf numFmtId="0" fontId="7" fillId="0" borderId="61" xfId="0" applyAlignment="1">
      <alignment horizontal="centerContinuous"/>
    </xf>
    <xf numFmtId="0" fontId="7" fillId="0" borderId="21" xfId="0" applyAlignment="1">
      <alignment horizontal="center"/>
    </xf>
    <xf numFmtId="0" fontId="7" fillId="0" borderId="61" xfId="0" applyAlignment="1">
      <alignment horizontal="center"/>
    </xf>
    <xf numFmtId="0" fontId="7" fillId="0" borderId="0" xfId="0" applyAlignment="1">
      <alignment horizontal="centerContinuous"/>
    </xf>
    <xf numFmtId="0" fontId="7" fillId="0" borderId="68" xfId="0" applyAlignment="1">
      <alignment horizontal="centerContinuous"/>
    </xf>
    <xf numFmtId="0" fontId="7" fillId="0" borderId="3" xfId="0" applyAlignment="1">
      <alignment horizontal="center"/>
    </xf>
    <xf numFmtId="0" fontId="7" fillId="0" borderId="61" xfId="0" applyAlignment="1">
      <alignment horizontal="centerContinuous" vertical="center"/>
    </xf>
    <xf numFmtId="0" fontId="7" fillId="0" borderId="21" xfId="0" applyAlignment="1">
      <alignment horizontal="centerContinuous" vertical="center"/>
    </xf>
    <xf numFmtId="0" fontId="7" fillId="0" borderId="27" xfId="0" applyAlignment="1">
      <alignment horizontal="center"/>
    </xf>
    <xf numFmtId="3" fontId="7" fillId="0" borderId="2" xfId="0" applyAlignment="1">
      <alignment horizontal="centerContinuous" vertical="top"/>
    </xf>
    <xf numFmtId="0" fontId="7" fillId="0" borderId="2" xfId="0" applyAlignment="1">
      <alignment horizontal="centerContinuous" vertical="top"/>
    </xf>
    <xf numFmtId="0" fontId="7" fillId="0" borderId="61" xfId="0" applyAlignment="1">
      <alignment horizontal="centerContinuous" vertical="top"/>
    </xf>
    <xf numFmtId="49" fontId="4" fillId="0" borderId="0" xfId="0" applyNumberFormat="1" applyFont="1" applyAlignment="1">
      <alignment horizontal="center" vertical="top"/>
    </xf>
    <xf numFmtId="49" fontId="13" fillId="0" borderId="70" xfId="0" applyNumberFormat="1" applyFont="1" applyBorder="1" applyAlignment="1">
      <alignment horizontal="center" vertical="top" wrapText="1"/>
    </xf>
    <xf numFmtId="49" fontId="13" fillId="0" borderId="17" xfId="0" applyNumberFormat="1" applyFont="1" applyBorder="1" applyAlignment="1">
      <alignment horizontal="center" vertical="top"/>
    </xf>
    <xf numFmtId="49" fontId="13" fillId="0" borderId="32" xfId="0" applyNumberFormat="1" applyFont="1" applyBorder="1" applyAlignment="1">
      <alignment horizontal="center" vertical="top"/>
    </xf>
    <xf numFmtId="49" fontId="4" fillId="0" borderId="70" xfId="0" applyNumberFormat="1" applyFont="1" applyBorder="1" applyAlignment="1">
      <alignment horizontal="center" vertical="top"/>
    </xf>
    <xf numFmtId="49" fontId="4" fillId="0" borderId="17" xfId="0" applyNumberFormat="1" applyFont="1" applyBorder="1" applyAlignment="1">
      <alignment horizontal="center" vertical="top"/>
    </xf>
    <xf numFmtId="49" fontId="4" fillId="0" borderId="32" xfId="0" applyNumberFormat="1" applyFont="1" applyBorder="1" applyAlignment="1">
      <alignment horizontal="center" vertical="top"/>
    </xf>
    <xf numFmtId="0" fontId="4" fillId="0" borderId="70" xfId="0" applyNumberFormat="1" applyFont="1" applyBorder="1" applyAlignment="1">
      <alignment horizontal="left" vertical="top" wrapText="1" readingOrder="1"/>
    </xf>
    <xf numFmtId="0" fontId="4" fillId="0" borderId="17" xfId="0" applyNumberFormat="1" applyFont="1" applyBorder="1" applyAlignment="1">
      <alignment horizontal="left" vertical="top" wrapText="1" readingOrder="1"/>
    </xf>
    <xf numFmtId="0" fontId="4" fillId="0" borderId="32" xfId="0" applyNumberFormat="1" applyFont="1" applyBorder="1" applyAlignment="1">
      <alignment horizontal="left" vertical="top" wrapText="1" readingOrder="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
  <sheetViews>
    <sheetView workbookViewId="0" topLeftCell="A1">
      <selection activeCell="B9" sqref="B9"/>
    </sheetView>
  </sheetViews>
  <sheetFormatPr defaultColWidth="9.140625" defaultRowHeight="12.75"/>
  <cols>
    <col min="1" max="4" width="15.7109375" style="238" customWidth="1"/>
    <col min="5" max="16384" width="9.140625" style="238" customWidth="1"/>
  </cols>
  <sheetData>
    <row r="1" spans="1:4" ht="53.25" customHeight="1">
      <c r="A1" s="239" t="s">
        <v>97</v>
      </c>
      <c r="B1" s="240"/>
      <c r="C1" s="240"/>
      <c r="D1" s="241"/>
    </row>
    <row r="2" spans="1:4" ht="15.75">
      <c r="A2" s="242"/>
      <c r="B2" s="243"/>
      <c r="C2" s="243"/>
      <c r="D2" s="244"/>
    </row>
    <row r="3" spans="1:4" ht="218.25" customHeight="1">
      <c r="A3" s="245" t="s">
        <v>98</v>
      </c>
      <c r="B3" s="246"/>
      <c r="C3" s="246"/>
      <c r="D3" s="247"/>
    </row>
  </sheetData>
  <mergeCells count="3">
    <mergeCell ref="A1:D1"/>
    <mergeCell ref="A2:D2"/>
    <mergeCell ref="A3:D3"/>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O82"/>
  <sheetViews>
    <sheetView tabSelected="1" workbookViewId="0" topLeftCell="A1">
      <selection activeCell="A1" sqref="A1"/>
    </sheetView>
  </sheetViews>
  <sheetFormatPr defaultColWidth="9.140625" defaultRowHeight="12.75"/>
  <cols>
    <col min="1" max="1" width="16.00390625" style="5" customWidth="1"/>
    <col min="2" max="2" width="5.00390625" style="1" customWidth="1"/>
    <col min="3" max="3" width="9.00390625" style="5" customWidth="1"/>
    <col min="4" max="4" width="5.00390625" style="7" customWidth="1"/>
    <col min="5" max="5" width="9.00390625" style="5" customWidth="1"/>
    <col min="6" max="6" width="5.00390625" style="5" customWidth="1"/>
    <col min="7" max="7" width="10.00390625" style="11" customWidth="1"/>
    <col min="8" max="8" width="9.00390625" style="5" customWidth="1"/>
    <col min="9" max="9" width="10.00390625" style="11" customWidth="1"/>
    <col min="10" max="10" width="10.00390625" style="5" customWidth="1"/>
    <col min="11" max="13" width="9.00390625" style="5" customWidth="1"/>
    <col min="14" max="16384" width="10.00390625" style="5" customWidth="1"/>
  </cols>
  <sheetData>
    <row r="1" spans="1:14" ht="12.75">
      <c r="A1" s="24" t="s">
        <v>0</v>
      </c>
      <c r="B1" s="22"/>
      <c r="C1" s="25"/>
      <c r="D1" s="21"/>
      <c r="E1" s="22"/>
      <c r="F1" s="24"/>
      <c r="G1" s="23"/>
      <c r="H1" s="24"/>
      <c r="I1" s="23"/>
      <c r="J1" s="24"/>
      <c r="K1" s="24"/>
      <c r="L1" s="22"/>
      <c r="M1" s="22"/>
      <c r="N1" s="24"/>
    </row>
    <row r="2" ht="6" customHeight="1">
      <c r="C2" s="3"/>
    </row>
    <row r="3" spans="1:15" ht="24" customHeight="1">
      <c r="A3" s="214" t="s">
        <v>1</v>
      </c>
      <c r="B3" s="114" t="s">
        <v>2</v>
      </c>
      <c r="C3" s="116"/>
      <c r="D3" s="117"/>
      <c r="E3" s="115"/>
      <c r="F3" s="115"/>
      <c r="G3" s="118"/>
      <c r="H3" s="115"/>
      <c r="I3" s="118"/>
      <c r="J3" s="115"/>
      <c r="K3" s="115"/>
      <c r="L3" s="115"/>
      <c r="M3" s="115"/>
      <c r="N3" s="115"/>
      <c r="O3" s="188"/>
    </row>
    <row r="4" spans="3:15" ht="12" customHeight="1">
      <c r="C4" s="3"/>
      <c r="O4" s="6"/>
    </row>
    <row r="5" spans="1:15" ht="18" customHeight="1">
      <c r="A5" s="148" t="s">
        <v>3</v>
      </c>
      <c r="B5" s="130" t="s">
        <v>4</v>
      </c>
      <c r="C5" s="45"/>
      <c r="D5" s="46"/>
      <c r="E5" s="47"/>
      <c r="F5" s="48"/>
      <c r="G5" s="49"/>
      <c r="H5" s="50"/>
      <c r="I5" s="49"/>
      <c r="J5" s="50"/>
      <c r="K5" s="50"/>
      <c r="L5" s="51"/>
      <c r="M5" s="154"/>
      <c r="N5" s="194" t="s">
        <v>5</v>
      </c>
      <c r="O5" s="203" t="s">
        <v>6</v>
      </c>
    </row>
    <row r="6" spans="1:15" s="6" customFormat="1" ht="12" customHeight="1">
      <c r="A6" s="149" t="s">
        <v>7</v>
      </c>
      <c r="B6" s="131" t="s">
        <v>8</v>
      </c>
      <c r="C6" s="40"/>
      <c r="D6" s="41"/>
      <c r="E6" s="42"/>
      <c r="F6" s="147" t="s">
        <v>9</v>
      </c>
      <c r="G6" s="43"/>
      <c r="H6" s="152" t="s">
        <v>10</v>
      </c>
      <c r="I6" s="52" t="s">
        <v>11</v>
      </c>
      <c r="J6" s="146"/>
      <c r="K6" s="144" t="s">
        <v>9</v>
      </c>
      <c r="L6" s="42"/>
      <c r="M6" s="145"/>
      <c r="N6" s="195"/>
      <c r="O6" s="204" t="s">
        <v>12</v>
      </c>
    </row>
    <row r="7" spans="1:15" s="6" customFormat="1" ht="12" customHeight="1">
      <c r="A7" s="129"/>
      <c r="B7" s="29"/>
      <c r="C7" s="30"/>
      <c r="D7" s="31"/>
      <c r="E7" s="39"/>
      <c r="F7" s="139" t="s">
        <v>13</v>
      </c>
      <c r="G7" s="140"/>
      <c r="H7" s="153" t="s">
        <v>14</v>
      </c>
      <c r="I7" s="187" t="s">
        <v>15</v>
      </c>
      <c r="J7" s="112"/>
      <c r="K7" s="141" t="s">
        <v>16</v>
      </c>
      <c r="L7" s="142"/>
      <c r="M7" s="143"/>
      <c r="N7" s="196"/>
      <c r="O7" s="33"/>
    </row>
    <row r="8" spans="1:15" ht="6" customHeight="1">
      <c r="A8" s="28"/>
      <c r="O8" s="6"/>
    </row>
    <row r="9" spans="1:15" s="6" customFormat="1" ht="9.75" customHeight="1">
      <c r="A9" s="126"/>
      <c r="B9" s="38" t="s">
        <v>17</v>
      </c>
      <c r="C9" s="35"/>
      <c r="D9" s="36"/>
      <c r="E9" s="53"/>
      <c r="F9" s="35" t="s">
        <v>17</v>
      </c>
      <c r="G9" s="54"/>
      <c r="H9" s="113" t="s">
        <v>17</v>
      </c>
      <c r="I9" s="56" t="s">
        <v>18</v>
      </c>
      <c r="J9" s="113" t="s">
        <v>19</v>
      </c>
      <c r="K9" s="35" t="s">
        <v>17</v>
      </c>
      <c r="L9" s="37"/>
      <c r="M9" s="97"/>
      <c r="N9" s="197" t="s">
        <v>17</v>
      </c>
      <c r="O9" s="113" t="s">
        <v>20</v>
      </c>
    </row>
    <row r="10" spans="1:15" ht="12" customHeight="1">
      <c r="A10" s="127"/>
      <c r="B10" s="27" t="s">
        <v>21</v>
      </c>
      <c r="C10" s="27"/>
      <c r="D10" s="103"/>
      <c r="E10" s="55"/>
      <c r="F10" s="27" t="s">
        <v>22</v>
      </c>
      <c r="G10" s="55"/>
      <c r="H10" s="110" t="s">
        <v>23</v>
      </c>
      <c r="I10" s="104" t="s">
        <v>24</v>
      </c>
      <c r="J10" s="110"/>
      <c r="K10" s="103" t="s">
        <v>25</v>
      </c>
      <c r="L10" s="27"/>
      <c r="M10" s="105"/>
      <c r="N10" s="198" t="s">
        <v>26</v>
      </c>
      <c r="O10" s="190" t="s">
        <v>27</v>
      </c>
    </row>
    <row r="11" spans="1:15" s="6" customFormat="1" ht="43.5" customHeight="1">
      <c r="A11" s="132" t="s">
        <v>28</v>
      </c>
      <c r="B11" s="92" t="s">
        <v>29</v>
      </c>
      <c r="C11" s="89"/>
      <c r="D11" s="90"/>
      <c r="E11" s="91"/>
      <c r="F11" s="92" t="s">
        <v>30</v>
      </c>
      <c r="G11" s="93"/>
      <c r="H11" s="111" t="s">
        <v>31</v>
      </c>
      <c r="I11" s="94" t="s">
        <v>32</v>
      </c>
      <c r="J11" s="111" t="s">
        <v>33</v>
      </c>
      <c r="K11" s="92" t="s">
        <v>34</v>
      </c>
      <c r="L11" s="65"/>
      <c r="M11" s="98"/>
      <c r="N11" s="199"/>
      <c r="O11" s="111" t="s">
        <v>35</v>
      </c>
    </row>
    <row r="12" spans="1:15" s="26" customFormat="1" ht="12" customHeight="1">
      <c r="A12" s="133"/>
      <c r="B12" s="138" t="s">
        <v>36</v>
      </c>
      <c r="C12" s="4"/>
      <c r="D12" s="121"/>
      <c r="E12" s="122"/>
      <c r="F12" s="4" t="s">
        <v>37</v>
      </c>
      <c r="G12" s="123"/>
      <c r="H12" s="125" t="s">
        <v>38</v>
      </c>
      <c r="I12" s="124" t="s">
        <v>38</v>
      </c>
      <c r="J12" s="125" t="s">
        <v>39</v>
      </c>
      <c r="K12" s="4" t="s">
        <v>37</v>
      </c>
      <c r="L12" s="4"/>
      <c r="M12" s="4"/>
      <c r="N12" s="200"/>
      <c r="O12" s="192" t="s">
        <v>40</v>
      </c>
    </row>
    <row r="13" spans="1:15" s="6" customFormat="1" ht="6" customHeight="1">
      <c r="A13" s="128"/>
      <c r="C13" s="7"/>
      <c r="D13" s="7"/>
      <c r="F13" s="5"/>
      <c r="G13" s="11"/>
      <c r="H13" s="5"/>
      <c r="I13" s="5"/>
      <c r="J13" s="5"/>
      <c r="N13" s="205"/>
      <c r="O13" s="95"/>
    </row>
    <row r="14" spans="1:15" s="6" customFormat="1" ht="12" customHeight="1">
      <c r="A14" s="128"/>
      <c r="B14" s="57" t="s">
        <v>41</v>
      </c>
      <c r="C14" s="120"/>
      <c r="D14" s="59"/>
      <c r="E14" s="58"/>
      <c r="F14" s="42" t="s">
        <v>42</v>
      </c>
      <c r="G14" s="58"/>
      <c r="H14" s="84"/>
      <c r="I14" s="60" t="s">
        <v>43</v>
      </c>
      <c r="J14" s="109"/>
      <c r="K14" s="96" t="s">
        <v>44</v>
      </c>
      <c r="L14" s="96" t="s">
        <v>45</v>
      </c>
      <c r="M14" s="99" t="s">
        <v>46</v>
      </c>
      <c r="N14" s="201">
        <v>1</v>
      </c>
      <c r="O14" s="34"/>
    </row>
    <row r="15" spans="1:15" s="6" customFormat="1" ht="12" customHeight="1">
      <c r="A15" s="134"/>
      <c r="B15" s="166" t="s">
        <v>47</v>
      </c>
      <c r="C15" s="164"/>
      <c r="D15" s="163"/>
      <c r="E15" s="165"/>
      <c r="F15" s="167" t="s">
        <v>48</v>
      </c>
      <c r="G15" s="155"/>
      <c r="H15" s="168" t="s">
        <v>49</v>
      </c>
      <c r="I15" s="169" t="s">
        <v>50</v>
      </c>
      <c r="J15" s="170" t="s">
        <v>51</v>
      </c>
      <c r="K15" s="156" t="s">
        <v>52</v>
      </c>
      <c r="L15" s="156"/>
      <c r="M15" s="157"/>
      <c r="N15" s="202" t="s">
        <v>52</v>
      </c>
      <c r="O15" s="193" t="s">
        <v>53</v>
      </c>
    </row>
    <row r="16" spans="1:15" s="8" customFormat="1" ht="21.75" customHeight="1">
      <c r="A16" s="128"/>
      <c r="B16" s="85" t="s">
        <v>54</v>
      </c>
      <c r="C16" s="150" t="s">
        <v>55</v>
      </c>
      <c r="D16" s="86" t="s">
        <v>54</v>
      </c>
      <c r="E16" s="151" t="s">
        <v>56</v>
      </c>
      <c r="F16" s="86" t="s">
        <v>54</v>
      </c>
      <c r="G16" s="151" t="s">
        <v>57</v>
      </c>
      <c r="H16" s="125" t="s">
        <v>58</v>
      </c>
      <c r="I16" s="185" t="s">
        <v>59</v>
      </c>
      <c r="J16" s="161"/>
      <c r="K16" s="4" t="s">
        <v>60</v>
      </c>
      <c r="L16" s="4"/>
      <c r="M16" s="4"/>
      <c r="N16" s="200"/>
      <c r="O16" s="191"/>
    </row>
    <row r="17" spans="1:15" s="6" customFormat="1" ht="9.75" customHeight="1">
      <c r="A17" s="119" t="s">
        <v>61</v>
      </c>
      <c r="B17" s="61"/>
      <c r="C17" s="87"/>
      <c r="D17" s="62"/>
      <c r="E17" s="44"/>
      <c r="F17" s="87"/>
      <c r="G17" s="88"/>
      <c r="H17" s="44"/>
      <c r="I17" s="63"/>
      <c r="J17" s="64"/>
      <c r="K17" s="44"/>
      <c r="L17" s="44"/>
      <c r="M17" s="44"/>
      <c r="N17" s="44"/>
      <c r="O17" s="206"/>
    </row>
    <row r="18" spans="1:15" ht="13.5" customHeight="1">
      <c r="A18" s="135" t="s">
        <v>62</v>
      </c>
      <c r="B18" s="68">
        <f aca="true" t="shared" si="0" ref="B18:B32">SUM(C18/K18)</f>
        <v>0.2615844544095665</v>
      </c>
      <c r="C18" s="72">
        <f>SUM(2500)*1.4*0.5</f>
        <v>1750</v>
      </c>
      <c r="D18" s="70">
        <f aca="true" t="shared" si="1" ref="D18:D32">SUM(E18/K18)</f>
        <v>0.7324364723467862</v>
      </c>
      <c r="E18" s="66">
        <f>SUM(J18*1.4)</f>
        <v>4900</v>
      </c>
      <c r="F18" s="70">
        <f aca="true" t="shared" si="2" ref="F18:F32">SUM(G18/K18)</f>
        <v>0.8370702541106129</v>
      </c>
      <c r="G18" s="66">
        <f>SUM(J18*1.6)</f>
        <v>5600</v>
      </c>
      <c r="H18" s="76">
        <f>SUM(C18*0.5*0.5)</f>
        <v>437.5</v>
      </c>
      <c r="I18" s="182">
        <f>SUM(2500)*1.4*0.6</f>
        <v>2100</v>
      </c>
      <c r="J18" s="158">
        <f>SUM(2500)*1.4</f>
        <v>3500</v>
      </c>
      <c r="K18" s="72">
        <f aca="true" t="shared" si="3" ref="K18:K31">SUM(N18*0.3)</f>
        <v>6690</v>
      </c>
      <c r="L18" s="74">
        <f aca="true" t="shared" si="4" ref="L18:L31">SUM(N18*0.5)</f>
        <v>11150</v>
      </c>
      <c r="M18" s="100">
        <f aca="true" t="shared" si="5" ref="M18:M31">SUM(N18*0.7)</f>
        <v>15609.999999999998</v>
      </c>
      <c r="N18" s="106">
        <v>22300</v>
      </c>
      <c r="O18" s="76">
        <v>3000</v>
      </c>
    </row>
    <row r="19" spans="1:15" ht="13.5" customHeight="1">
      <c r="A19" s="136" t="s">
        <v>63</v>
      </c>
      <c r="B19" s="69">
        <f t="shared" si="0"/>
        <v>0.175</v>
      </c>
      <c r="C19" s="73">
        <f>SUM(C18*1.05)</f>
        <v>1837.5</v>
      </c>
      <c r="D19" s="71">
        <f t="shared" si="1"/>
        <v>0.48333333333333334</v>
      </c>
      <c r="E19" s="67">
        <f>SUM(J18*1.45)</f>
        <v>5075</v>
      </c>
      <c r="F19" s="71">
        <f t="shared" si="2"/>
        <v>0.55</v>
      </c>
      <c r="G19" s="67">
        <f>SUM(J18*1.65)</f>
        <v>5775</v>
      </c>
      <c r="H19" s="77">
        <f aca="true" t="shared" si="6" ref="H19:H32">SUM(C19*0.25)</f>
        <v>459.375</v>
      </c>
      <c r="I19" s="183">
        <f>SUM(I18*1.05)</f>
        <v>2205</v>
      </c>
      <c r="J19" s="159">
        <f>SUM(J18*1.05)</f>
        <v>3675</v>
      </c>
      <c r="K19" s="73">
        <f t="shared" si="3"/>
        <v>10500</v>
      </c>
      <c r="L19" s="75">
        <f t="shared" si="4"/>
        <v>17500</v>
      </c>
      <c r="M19" s="101">
        <f t="shared" si="5"/>
        <v>24500</v>
      </c>
      <c r="N19" s="107">
        <v>35000</v>
      </c>
      <c r="O19" s="77">
        <v>4500</v>
      </c>
    </row>
    <row r="20" spans="1:15" ht="13.5" customHeight="1">
      <c r="A20" s="136" t="s">
        <v>64</v>
      </c>
      <c r="B20" s="69">
        <f t="shared" si="0"/>
        <v>0.13919016630513378</v>
      </c>
      <c r="C20" s="73">
        <f>SUM(C18*1.1)</f>
        <v>1925.0000000000002</v>
      </c>
      <c r="D20" s="71">
        <f t="shared" si="1"/>
        <v>0.3796095444685466</v>
      </c>
      <c r="E20" s="67">
        <f>SUM(J18*1.5)</f>
        <v>5250</v>
      </c>
      <c r="F20" s="71">
        <f t="shared" si="2"/>
        <v>0.4302241503976862</v>
      </c>
      <c r="G20" s="67">
        <f>SUM(J18*1.7)</f>
        <v>5950</v>
      </c>
      <c r="H20" s="77">
        <f t="shared" si="6"/>
        <v>481.25000000000006</v>
      </c>
      <c r="I20" s="183">
        <f>SUM(I18*1.1)</f>
        <v>2310</v>
      </c>
      <c r="J20" s="159">
        <f>SUM(J18*1.1)</f>
        <v>3850.0000000000005</v>
      </c>
      <c r="K20" s="73">
        <f t="shared" si="3"/>
        <v>13830</v>
      </c>
      <c r="L20" s="75">
        <f t="shared" si="4"/>
        <v>23050</v>
      </c>
      <c r="M20" s="101">
        <f t="shared" si="5"/>
        <v>32269.999999999996</v>
      </c>
      <c r="N20" s="107">
        <v>46100</v>
      </c>
      <c r="O20" s="77">
        <v>6000</v>
      </c>
    </row>
    <row r="21" spans="1:15" ht="13.5" customHeight="1">
      <c r="A21" s="136" t="s">
        <v>65</v>
      </c>
      <c r="B21" s="69">
        <f t="shared" si="0"/>
        <v>0.12354205033763044</v>
      </c>
      <c r="C21" s="73">
        <f>SUM(C18*1.15)</f>
        <v>2012.4999999999998</v>
      </c>
      <c r="D21" s="71">
        <f t="shared" si="1"/>
        <v>0.33302639656230815</v>
      </c>
      <c r="E21" s="67">
        <f>SUM(J18*1.55)</f>
        <v>5425</v>
      </c>
      <c r="F21" s="71">
        <f t="shared" si="2"/>
        <v>0.3759975445058318</v>
      </c>
      <c r="G21" s="67">
        <f>SUM(J18*1.75)</f>
        <v>6125</v>
      </c>
      <c r="H21" s="77">
        <f t="shared" si="6"/>
        <v>503.12499999999994</v>
      </c>
      <c r="I21" s="183">
        <f>SUM(I18*1.15)</f>
        <v>2415</v>
      </c>
      <c r="J21" s="159">
        <f>SUM(J18*1.15)</f>
        <v>4024.9999999999995</v>
      </c>
      <c r="K21" s="73">
        <f t="shared" si="3"/>
        <v>16290</v>
      </c>
      <c r="L21" s="75">
        <f t="shared" si="4"/>
        <v>27150</v>
      </c>
      <c r="M21" s="101">
        <f t="shared" si="5"/>
        <v>38010</v>
      </c>
      <c r="N21" s="107">
        <v>54300</v>
      </c>
      <c r="O21" s="77">
        <v>6500</v>
      </c>
    </row>
    <row r="22" spans="1:15" ht="13.5" customHeight="1">
      <c r="A22" s="136" t="s">
        <v>66</v>
      </c>
      <c r="B22" s="69">
        <f t="shared" si="0"/>
        <v>0.109717868338558</v>
      </c>
      <c r="C22" s="73">
        <f>SUM(C18*1.2)</f>
        <v>2100</v>
      </c>
      <c r="D22" s="71">
        <f t="shared" si="1"/>
        <v>0.29258098223615464</v>
      </c>
      <c r="E22" s="67">
        <f>SUM(J18*1.6)</f>
        <v>5600</v>
      </c>
      <c r="F22" s="71">
        <f t="shared" si="2"/>
        <v>0.329153605015674</v>
      </c>
      <c r="G22" s="67">
        <f>SUM(J18*1.8)</f>
        <v>6300</v>
      </c>
      <c r="H22" s="77">
        <f t="shared" si="6"/>
        <v>525</v>
      </c>
      <c r="I22" s="183">
        <f>SUM(I18*1.2)</f>
        <v>2520</v>
      </c>
      <c r="J22" s="159">
        <f>SUM(J18*1.2)</f>
        <v>4200</v>
      </c>
      <c r="K22" s="73">
        <f t="shared" si="3"/>
        <v>19140</v>
      </c>
      <c r="L22" s="75">
        <f t="shared" si="4"/>
        <v>31900</v>
      </c>
      <c r="M22" s="101">
        <f t="shared" si="5"/>
        <v>44660</v>
      </c>
      <c r="N22" s="107">
        <v>63800</v>
      </c>
      <c r="O22" s="77">
        <v>7000</v>
      </c>
    </row>
    <row r="23" spans="1:15" ht="13.5" customHeight="1">
      <c r="A23" s="136" t="s">
        <v>67</v>
      </c>
      <c r="B23" s="69">
        <f t="shared" si="0"/>
        <v>0.10342789598108747</v>
      </c>
      <c r="C23" s="73">
        <f>SUM(C18*1.25)</f>
        <v>2187.5</v>
      </c>
      <c r="D23" s="71">
        <f t="shared" si="1"/>
        <v>0.2730496453900709</v>
      </c>
      <c r="E23" s="67">
        <f>SUM(J18*1.65)</f>
        <v>5775</v>
      </c>
      <c r="F23" s="71">
        <f t="shared" si="2"/>
        <v>0.3061465721040189</v>
      </c>
      <c r="G23" s="67">
        <f>SUM(J18*1.85)</f>
        <v>6475</v>
      </c>
      <c r="H23" s="77">
        <f t="shared" si="6"/>
        <v>546.875</v>
      </c>
      <c r="I23" s="183">
        <f>SUM(I18*1.25)</f>
        <v>2625</v>
      </c>
      <c r="J23" s="159">
        <f>SUM(J18*1.25)</f>
        <v>4375</v>
      </c>
      <c r="K23" s="73">
        <f t="shared" si="3"/>
        <v>21150</v>
      </c>
      <c r="L23" s="75">
        <f t="shared" si="4"/>
        <v>35250</v>
      </c>
      <c r="M23" s="101">
        <f t="shared" si="5"/>
        <v>49350</v>
      </c>
      <c r="N23" s="107">
        <v>70500</v>
      </c>
      <c r="O23" s="77">
        <v>7500</v>
      </c>
    </row>
    <row r="24" spans="1:15" ht="13.5" customHeight="1">
      <c r="A24" s="136" t="s">
        <v>68</v>
      </c>
      <c r="B24" s="69">
        <f t="shared" si="0"/>
        <v>0.09835711197578902</v>
      </c>
      <c r="C24" s="73">
        <f>SUM(C18*1.3)</f>
        <v>2275</v>
      </c>
      <c r="D24" s="71">
        <f t="shared" si="1"/>
        <v>0.2572416774751405</v>
      </c>
      <c r="E24" s="67">
        <f>SUM(J18*1.7)</f>
        <v>5950</v>
      </c>
      <c r="F24" s="71">
        <f t="shared" si="2"/>
        <v>0.2875054042369217</v>
      </c>
      <c r="G24" s="67">
        <f>SUM(J18*1.9)</f>
        <v>6650</v>
      </c>
      <c r="H24" s="77">
        <f t="shared" si="6"/>
        <v>568.75</v>
      </c>
      <c r="I24" s="183">
        <f>SUM(I18*1.3)</f>
        <v>2730</v>
      </c>
      <c r="J24" s="159">
        <f>SUM(J18*1.3)</f>
        <v>4550</v>
      </c>
      <c r="K24" s="73">
        <f t="shared" si="3"/>
        <v>23130</v>
      </c>
      <c r="L24" s="75">
        <f t="shared" si="4"/>
        <v>38550</v>
      </c>
      <c r="M24" s="101">
        <f t="shared" si="5"/>
        <v>53970</v>
      </c>
      <c r="N24" s="107">
        <v>77100</v>
      </c>
      <c r="O24" s="77">
        <v>8000</v>
      </c>
    </row>
    <row r="25" spans="1:15" ht="13.5" customHeight="1">
      <c r="A25" s="136" t="s">
        <v>69</v>
      </c>
      <c r="B25" s="69">
        <f t="shared" si="0"/>
        <v>0.09419856459330143</v>
      </c>
      <c r="C25" s="73">
        <f>SUM(C18*1.35)</f>
        <v>2362.5</v>
      </c>
      <c r="D25" s="71">
        <f t="shared" si="1"/>
        <v>0.24421850079744817</v>
      </c>
      <c r="E25" s="67">
        <f>SUM(J18*1.75)</f>
        <v>6125</v>
      </c>
      <c r="F25" s="71">
        <f t="shared" si="2"/>
        <v>0.27212918660287083</v>
      </c>
      <c r="G25" s="67">
        <f>SUM(J18*1.95)</f>
        <v>6825</v>
      </c>
      <c r="H25" s="77">
        <f t="shared" si="6"/>
        <v>590.625</v>
      </c>
      <c r="I25" s="183">
        <f>SUM(I18*1.35)</f>
        <v>2835</v>
      </c>
      <c r="J25" s="159">
        <f>SUM(J18*1.35)</f>
        <v>4725</v>
      </c>
      <c r="K25" s="73">
        <f t="shared" si="3"/>
        <v>25080</v>
      </c>
      <c r="L25" s="75">
        <f t="shared" si="4"/>
        <v>41800</v>
      </c>
      <c r="M25" s="101">
        <f t="shared" si="5"/>
        <v>58519.99999999999</v>
      </c>
      <c r="N25" s="107">
        <v>83600</v>
      </c>
      <c r="O25" s="77">
        <v>8500</v>
      </c>
    </row>
    <row r="26" spans="1:15" ht="13.5" customHeight="1">
      <c r="A26" s="136" t="s">
        <v>70</v>
      </c>
      <c r="B26" s="69">
        <f t="shared" si="0"/>
        <v>0.09074074074074075</v>
      </c>
      <c r="C26" s="73">
        <f>SUM(C18*1.4)</f>
        <v>2450</v>
      </c>
      <c r="D26" s="71">
        <f t="shared" si="1"/>
        <v>0.23333333333333334</v>
      </c>
      <c r="E26" s="67">
        <f>SUM(J18*1.8)</f>
        <v>6300</v>
      </c>
      <c r="F26" s="71">
        <f t="shared" si="2"/>
        <v>0.25925925925925924</v>
      </c>
      <c r="G26" s="67">
        <f>SUM(J18*2)</f>
        <v>7000</v>
      </c>
      <c r="H26" s="77">
        <f t="shared" si="6"/>
        <v>612.5</v>
      </c>
      <c r="I26" s="183">
        <f>SUM(I18*1.4)</f>
        <v>2940</v>
      </c>
      <c r="J26" s="159">
        <f>SUM(J18*1.4)</f>
        <v>4900</v>
      </c>
      <c r="K26" s="73">
        <f t="shared" si="3"/>
        <v>27000</v>
      </c>
      <c r="L26" s="75">
        <f t="shared" si="4"/>
        <v>45000</v>
      </c>
      <c r="M26" s="101">
        <f t="shared" si="5"/>
        <v>62999.99999999999</v>
      </c>
      <c r="N26" s="107">
        <v>90000</v>
      </c>
      <c r="O26" s="77">
        <v>9000</v>
      </c>
    </row>
    <row r="27" spans="1:15" s="6" customFormat="1" ht="13.5" customHeight="1">
      <c r="A27" s="136" t="s">
        <v>71</v>
      </c>
      <c r="B27" s="69">
        <f t="shared" si="0"/>
        <v>0.08774204702627939</v>
      </c>
      <c r="C27" s="73">
        <f>SUM(C18*1.45)</f>
        <v>2537.5</v>
      </c>
      <c r="D27" s="71">
        <f t="shared" si="1"/>
        <v>0.22389349930843708</v>
      </c>
      <c r="E27" s="67">
        <f>SUM(J18*1.85)</f>
        <v>6475</v>
      </c>
      <c r="F27" s="71">
        <f t="shared" si="2"/>
        <v>0.2480982019363762</v>
      </c>
      <c r="G27" s="67">
        <f>SUM(J18*2.05)</f>
        <v>7174.999999999999</v>
      </c>
      <c r="H27" s="77">
        <f t="shared" si="6"/>
        <v>634.375</v>
      </c>
      <c r="I27" s="183">
        <f>SUM(I18*1.45)</f>
        <v>3045</v>
      </c>
      <c r="J27" s="159">
        <f>SUM(J18*1.45)</f>
        <v>5075</v>
      </c>
      <c r="K27" s="73">
        <f t="shared" si="3"/>
        <v>28920</v>
      </c>
      <c r="L27" s="75">
        <f t="shared" si="4"/>
        <v>48200</v>
      </c>
      <c r="M27" s="101">
        <f t="shared" si="5"/>
        <v>67480</v>
      </c>
      <c r="N27" s="107">
        <v>96400</v>
      </c>
      <c r="O27" s="77">
        <v>10000</v>
      </c>
    </row>
    <row r="28" spans="1:15" ht="13.5" customHeight="1">
      <c r="A28" s="136" t="s">
        <v>72</v>
      </c>
      <c r="B28" s="69">
        <f t="shared" si="0"/>
        <v>0.05976775956284153</v>
      </c>
      <c r="C28" s="73">
        <f>SUM(C18*1.5)</f>
        <v>2625</v>
      </c>
      <c r="D28" s="71">
        <f t="shared" si="1"/>
        <v>0.15141165755919855</v>
      </c>
      <c r="E28" s="67">
        <f>SUM(J18*1.9)</f>
        <v>6650</v>
      </c>
      <c r="F28" s="71">
        <f t="shared" si="2"/>
        <v>0.16734972677595628</v>
      </c>
      <c r="G28" s="67">
        <f>SUM(J18*2.1)</f>
        <v>7350</v>
      </c>
      <c r="H28" s="77">
        <f t="shared" si="6"/>
        <v>656.25</v>
      </c>
      <c r="I28" s="183">
        <f>SUM(I18*1.5)</f>
        <v>3150</v>
      </c>
      <c r="J28" s="159">
        <f>SUM(J18*1.5)</f>
        <v>5250</v>
      </c>
      <c r="K28" s="73">
        <f t="shared" si="3"/>
        <v>43920</v>
      </c>
      <c r="L28" s="75">
        <f t="shared" si="4"/>
        <v>73200</v>
      </c>
      <c r="M28" s="101">
        <f t="shared" si="5"/>
        <v>102480</v>
      </c>
      <c r="N28" s="107">
        <v>146400</v>
      </c>
      <c r="O28" s="77">
        <v>11500</v>
      </c>
    </row>
    <row r="29" spans="1:15" ht="13.5" customHeight="1">
      <c r="A29" s="136" t="s">
        <v>73</v>
      </c>
      <c r="B29" s="69">
        <f t="shared" si="0"/>
        <v>0.0503959683225342</v>
      </c>
      <c r="C29" s="73">
        <f>SUM(C18*1.6)</f>
        <v>2800</v>
      </c>
      <c r="D29" s="71">
        <f t="shared" si="1"/>
        <v>0.1259899208063355</v>
      </c>
      <c r="E29" s="67">
        <f>SUM(J18*2)</f>
        <v>7000</v>
      </c>
      <c r="F29" s="71">
        <f t="shared" si="2"/>
        <v>0.13858891288696906</v>
      </c>
      <c r="G29" s="67">
        <f>SUM(J18*2.2)</f>
        <v>7700.000000000001</v>
      </c>
      <c r="H29" s="77">
        <f t="shared" si="6"/>
        <v>700</v>
      </c>
      <c r="I29" s="183">
        <f>SUM(I18*1.6)</f>
        <v>3360</v>
      </c>
      <c r="J29" s="159">
        <f>SUM(J18*1.6)</f>
        <v>5600</v>
      </c>
      <c r="K29" s="73">
        <f t="shared" si="3"/>
        <v>55560</v>
      </c>
      <c r="L29" s="75">
        <f t="shared" si="4"/>
        <v>92600</v>
      </c>
      <c r="M29" s="101">
        <f t="shared" si="5"/>
        <v>129639.99999999999</v>
      </c>
      <c r="N29" s="107">
        <v>185200</v>
      </c>
      <c r="O29" s="77">
        <v>13000</v>
      </c>
    </row>
    <row r="30" spans="1:15" ht="13.5" customHeight="1">
      <c r="A30" s="136" t="s">
        <v>74</v>
      </c>
      <c r="B30" s="69">
        <f t="shared" si="0"/>
        <v>0.046513445903689804</v>
      </c>
      <c r="C30" s="73">
        <f>SUM(C18*1.7)</f>
        <v>2975</v>
      </c>
      <c r="D30" s="71">
        <f t="shared" si="1"/>
        <v>0.12038774233896186</v>
      </c>
      <c r="E30" s="67">
        <f>SUM(J18*2.2)</f>
        <v>7700.000000000001</v>
      </c>
      <c r="F30" s="71">
        <f t="shared" si="2"/>
        <v>0.13133208255159476</v>
      </c>
      <c r="G30" s="67">
        <f>SUM(J18*2.4)</f>
        <v>8400</v>
      </c>
      <c r="H30" s="77">
        <f t="shared" si="6"/>
        <v>743.75</v>
      </c>
      <c r="I30" s="183">
        <f>SUM(I18*1.7)</f>
        <v>3570</v>
      </c>
      <c r="J30" s="159">
        <f>SUM(J18*1.7)</f>
        <v>5950</v>
      </c>
      <c r="K30" s="73">
        <f t="shared" si="3"/>
        <v>63960</v>
      </c>
      <c r="L30" s="75">
        <f t="shared" si="4"/>
        <v>106600</v>
      </c>
      <c r="M30" s="101">
        <f t="shared" si="5"/>
        <v>149240</v>
      </c>
      <c r="N30" s="107">
        <v>213200</v>
      </c>
      <c r="O30" s="77">
        <v>15000</v>
      </c>
    </row>
    <row r="31" spans="1:15" ht="13.5" customHeight="1">
      <c r="A31" s="136" t="s">
        <v>75</v>
      </c>
      <c r="B31" s="69">
        <f t="shared" si="0"/>
        <v>0.04369538077403246</v>
      </c>
      <c r="C31" s="73">
        <f>SUM(C18*1.8)</f>
        <v>3150</v>
      </c>
      <c r="D31" s="71">
        <f t="shared" si="1"/>
        <v>0.1165210153974199</v>
      </c>
      <c r="E31" s="67">
        <f>SUM(J18*2.4)</f>
        <v>8400</v>
      </c>
      <c r="F31" s="71">
        <f t="shared" si="2"/>
        <v>0.12623110001387156</v>
      </c>
      <c r="G31" s="67">
        <f>SUM(J18*2.6)</f>
        <v>9100</v>
      </c>
      <c r="H31" s="77">
        <f t="shared" si="6"/>
        <v>787.5</v>
      </c>
      <c r="I31" s="183">
        <f>SUM(I18*1.8)</f>
        <v>3780</v>
      </c>
      <c r="J31" s="159">
        <f>SUM(J18*1.8)</f>
        <v>6300</v>
      </c>
      <c r="K31" s="73">
        <f t="shared" si="3"/>
        <v>72090</v>
      </c>
      <c r="L31" s="75">
        <f t="shared" si="4"/>
        <v>120150</v>
      </c>
      <c r="M31" s="101">
        <f t="shared" si="5"/>
        <v>168210</v>
      </c>
      <c r="N31" s="107">
        <v>240300</v>
      </c>
      <c r="O31" s="77">
        <v>17000</v>
      </c>
    </row>
    <row r="32" spans="1:15" s="6" customFormat="1" ht="13.5" customHeight="1">
      <c r="A32" s="137" t="s">
        <v>76</v>
      </c>
      <c r="B32" s="162">
        <f t="shared" si="0"/>
        <v>0.046122901928145374</v>
      </c>
      <c r="C32" s="78">
        <f>SUM(C18*1.9)</f>
        <v>3325</v>
      </c>
      <c r="D32" s="79">
        <f t="shared" si="1"/>
        <v>0.1359411846303232</v>
      </c>
      <c r="E32" s="80">
        <f>SUM(J18*2.8)</f>
        <v>9800</v>
      </c>
      <c r="F32" s="79">
        <f t="shared" si="2"/>
        <v>0.14565126924677488</v>
      </c>
      <c r="G32" s="80">
        <f>SUM(J18*3)</f>
        <v>10500</v>
      </c>
      <c r="H32" s="83">
        <f t="shared" si="6"/>
        <v>831.25</v>
      </c>
      <c r="I32" s="184">
        <f>SUM(I18*1.9)</f>
        <v>3990</v>
      </c>
      <c r="J32" s="160">
        <f>SUM(J18*1.9)</f>
        <v>6650</v>
      </c>
      <c r="K32" s="81">
        <v>72090</v>
      </c>
      <c r="L32" s="82">
        <v>120150</v>
      </c>
      <c r="M32" s="102">
        <v>168210</v>
      </c>
      <c r="N32" s="108">
        <v>240300</v>
      </c>
      <c r="O32" s="207">
        <v>22000</v>
      </c>
    </row>
    <row r="33" spans="1:15" ht="7.5" customHeight="1">
      <c r="A33" s="179" t="s">
        <v>77</v>
      </c>
      <c r="B33" s="180"/>
      <c r="C33" s="174">
        <v>1</v>
      </c>
      <c r="D33" s="181"/>
      <c r="E33" s="175">
        <v>2</v>
      </c>
      <c r="F33" s="171"/>
      <c r="G33" s="175">
        <v>3</v>
      </c>
      <c r="H33" s="173">
        <v>4</v>
      </c>
      <c r="I33" s="172">
        <v>5</v>
      </c>
      <c r="J33" s="176"/>
      <c r="K33" s="177">
        <v>6</v>
      </c>
      <c r="L33" s="177">
        <v>7</v>
      </c>
      <c r="M33" s="178">
        <v>8</v>
      </c>
      <c r="N33" s="173">
        <v>9</v>
      </c>
      <c r="O33" s="189">
        <v>10</v>
      </c>
    </row>
    <row r="34" spans="1:15" ht="7.5" customHeight="1">
      <c r="A34" s="210" t="s">
        <v>78</v>
      </c>
      <c r="B34" s="171"/>
      <c r="C34" s="31"/>
      <c r="D34" s="212"/>
      <c r="E34" s="32"/>
      <c r="F34" s="213"/>
      <c r="G34" s="213"/>
      <c r="H34" s="211" t="s">
        <v>79</v>
      </c>
      <c r="I34" s="209"/>
      <c r="J34" s="213"/>
      <c r="K34" s="29"/>
      <c r="L34" s="32"/>
      <c r="M34" s="32"/>
      <c r="N34" s="186"/>
      <c r="O34" s="208" t="s">
        <v>80</v>
      </c>
    </row>
    <row r="35" spans="1:15" ht="12.75">
      <c r="A35" s="220"/>
      <c r="B35" s="6"/>
      <c r="C35" s="221"/>
      <c r="D35" s="222" t="s">
        <v>81</v>
      </c>
      <c r="E35" s="224"/>
      <c r="F35" s="227" t="s">
        <v>82</v>
      </c>
      <c r="G35" s="183" t="s">
        <v>83</v>
      </c>
      <c r="H35" s="217"/>
      <c r="I35" s="229" t="s">
        <v>84</v>
      </c>
      <c r="J35" s="229"/>
      <c r="K35" s="229"/>
      <c r="L35" s="230"/>
      <c r="M35" s="222" t="s">
        <v>85</v>
      </c>
      <c r="N35" s="233"/>
      <c r="O35" s="234" t="s">
        <v>86</v>
      </c>
    </row>
    <row r="36" spans="1:15" ht="12.75">
      <c r="A36" s="220" t="s">
        <v>87</v>
      </c>
      <c r="B36" s="6"/>
      <c r="C36" s="221"/>
      <c r="D36" s="223" t="s">
        <v>88</v>
      </c>
      <c r="E36" s="225"/>
      <c r="F36" s="227" t="s">
        <v>82</v>
      </c>
      <c r="G36" s="183" t="s">
        <v>89</v>
      </c>
      <c r="H36" s="218" t="s">
        <v>90</v>
      </c>
      <c r="I36" s="236"/>
      <c r="J36" s="235"/>
      <c r="K36" s="236"/>
      <c r="L36" s="237"/>
      <c r="M36" s="186" t="s">
        <v>91</v>
      </c>
      <c r="N36" s="226"/>
      <c r="O36" s="231" t="s">
        <v>92</v>
      </c>
    </row>
    <row r="37" spans="1:15" ht="12.75">
      <c r="A37" s="215"/>
      <c r="B37" s="29"/>
      <c r="C37" s="219"/>
      <c r="D37" s="186" t="s">
        <v>93</v>
      </c>
      <c r="E37" s="226"/>
      <c r="F37" s="228" t="s">
        <v>82</v>
      </c>
      <c r="G37" s="184" t="s">
        <v>94</v>
      </c>
      <c r="H37" s="216"/>
      <c r="I37" s="209" t="s">
        <v>95</v>
      </c>
      <c r="J37" s="209"/>
      <c r="K37" s="186"/>
      <c r="L37" s="226"/>
      <c r="M37" s="186" t="s">
        <v>96</v>
      </c>
      <c r="N37" s="232"/>
      <c r="O37" s="231" t="s">
        <v>86</v>
      </c>
    </row>
    <row r="38" spans="1:14" ht="12.75">
      <c r="A38" s="6"/>
      <c r="B38" s="5"/>
      <c r="C38" s="6"/>
      <c r="F38" s="8"/>
      <c r="H38" s="7"/>
      <c r="J38" s="10"/>
      <c r="K38" s="6"/>
      <c r="N38" s="6"/>
    </row>
    <row r="39" spans="1:14" ht="12.75">
      <c r="A39" s="6"/>
      <c r="B39" s="5"/>
      <c r="C39" s="7"/>
      <c r="F39" s="10"/>
      <c r="H39" s="7"/>
      <c r="J39" s="10"/>
      <c r="K39" s="6"/>
      <c r="N39" s="6"/>
    </row>
    <row r="40" spans="1:14" ht="12.75">
      <c r="A40" s="6"/>
      <c r="B40" s="5"/>
      <c r="C40" s="7"/>
      <c r="F40" s="10"/>
      <c r="H40" s="7"/>
      <c r="J40" s="10"/>
      <c r="K40" s="6"/>
      <c r="N40" s="6"/>
    </row>
    <row r="41" spans="1:14" ht="12.75">
      <c r="A41" s="6"/>
      <c r="B41" s="5"/>
      <c r="C41" s="7"/>
      <c r="F41" s="10"/>
      <c r="H41" s="6"/>
      <c r="J41" s="10"/>
      <c r="K41" s="6"/>
      <c r="N41" s="6"/>
    </row>
    <row r="42" spans="1:14" ht="12.75">
      <c r="A42" s="6"/>
      <c r="B42" s="5"/>
      <c r="C42" s="7"/>
      <c r="E42" s="6"/>
      <c r="F42" s="6"/>
      <c r="H42" s="6"/>
      <c r="J42" s="6"/>
      <c r="K42" s="6"/>
      <c r="L42" s="6"/>
      <c r="N42" s="6"/>
    </row>
    <row r="43" spans="1:14" ht="15.75">
      <c r="A43" s="6"/>
      <c r="C43" s="7"/>
      <c r="F43" s="10"/>
      <c r="H43" s="7"/>
      <c r="N43" s="6"/>
    </row>
    <row r="44" spans="1:14" ht="15.75">
      <c r="A44" s="6"/>
      <c r="C44" s="7"/>
      <c r="F44" s="10"/>
      <c r="H44" s="7"/>
      <c r="J44" s="9"/>
      <c r="K44" s="19"/>
      <c r="N44" s="6"/>
    </row>
    <row r="45" spans="1:14" ht="15.75">
      <c r="A45" s="6"/>
      <c r="C45" s="7"/>
      <c r="F45" s="10"/>
      <c r="H45" s="7"/>
      <c r="J45" s="9"/>
      <c r="K45" s="19"/>
      <c r="N45" s="2"/>
    </row>
    <row r="46" spans="1:14" ht="15.75">
      <c r="A46" s="6"/>
      <c r="C46" s="7"/>
      <c r="F46" s="10"/>
      <c r="H46" s="7"/>
      <c r="J46" s="9"/>
      <c r="K46" s="19"/>
      <c r="N46" s="2"/>
    </row>
    <row r="47" spans="1:11" ht="15.75">
      <c r="A47" s="6"/>
      <c r="C47" s="7"/>
      <c r="F47" s="10"/>
      <c r="H47" s="7"/>
      <c r="J47" s="9"/>
      <c r="K47" s="6"/>
    </row>
    <row r="48" spans="1:11" ht="15.75">
      <c r="A48" s="6"/>
      <c r="C48" s="7"/>
      <c r="F48" s="10"/>
      <c r="H48" s="7"/>
      <c r="J48" s="10"/>
      <c r="K48" s="6"/>
    </row>
    <row r="49" spans="1:11" ht="15.75">
      <c r="A49" s="6"/>
      <c r="C49" s="7"/>
      <c r="F49" s="6"/>
      <c r="H49" s="6"/>
      <c r="J49" s="6"/>
      <c r="K49" s="6"/>
    </row>
    <row r="50" spans="1:11" ht="15.75">
      <c r="A50" s="6"/>
      <c r="C50" s="7"/>
      <c r="F50" s="20"/>
      <c r="H50" s="20"/>
      <c r="J50" s="20"/>
      <c r="K50" s="20"/>
    </row>
    <row r="51" spans="1:11" ht="15.75">
      <c r="A51" s="6"/>
      <c r="C51" s="7"/>
      <c r="F51" s="6"/>
      <c r="H51" s="6"/>
      <c r="J51" s="6"/>
      <c r="K51" s="6"/>
    </row>
    <row r="52" spans="1:11" ht="15.75">
      <c r="A52" s="6"/>
      <c r="C52" s="7"/>
      <c r="F52" s="20"/>
      <c r="H52" s="20"/>
      <c r="J52" s="20"/>
      <c r="K52" s="20"/>
    </row>
    <row r="53" spans="1:11" ht="15.75">
      <c r="A53" s="6"/>
      <c r="C53" s="7"/>
      <c r="F53" s="6"/>
      <c r="H53" s="6"/>
      <c r="J53" s="6"/>
      <c r="K53" s="6"/>
    </row>
    <row r="54" spans="1:11" ht="15.75">
      <c r="A54" s="6"/>
      <c r="C54" s="7"/>
      <c r="F54" s="8"/>
      <c r="H54" s="6"/>
      <c r="J54" s="6"/>
      <c r="K54" s="6"/>
    </row>
    <row r="55" spans="1:11" ht="15.75">
      <c r="A55" s="6"/>
      <c r="C55" s="7"/>
      <c r="F55" s="8"/>
      <c r="H55" s="8"/>
      <c r="J55" s="9"/>
      <c r="K55" s="6"/>
    </row>
    <row r="56" spans="1:11" ht="15.75">
      <c r="A56" s="6"/>
      <c r="C56" s="7"/>
      <c r="F56" s="8"/>
      <c r="H56" s="6"/>
      <c r="J56" s="6"/>
      <c r="K56" s="6"/>
    </row>
    <row r="57" spans="1:11" ht="15.75">
      <c r="A57" s="6"/>
      <c r="C57" s="7"/>
      <c r="F57" s="6"/>
      <c r="H57" s="6"/>
      <c r="J57" s="6"/>
      <c r="K57" s="6"/>
    </row>
    <row r="58" spans="1:11" ht="15.75">
      <c r="A58" s="6"/>
      <c r="C58" s="7"/>
      <c r="F58" s="6"/>
      <c r="H58" s="6"/>
      <c r="J58" s="6"/>
      <c r="K58" s="6"/>
    </row>
    <row r="59" spans="1:11" ht="15.75">
      <c r="A59" s="6"/>
      <c r="C59" s="7"/>
      <c r="F59" s="6"/>
      <c r="H59" s="6"/>
      <c r="J59" s="6"/>
      <c r="K59" s="6"/>
    </row>
    <row r="60" spans="1:14" ht="15.75">
      <c r="A60" s="13"/>
      <c r="C60" s="3"/>
      <c r="F60" s="14"/>
      <c r="H60" s="14"/>
      <c r="J60" s="14"/>
      <c r="K60" s="14"/>
      <c r="N60" s="14"/>
    </row>
    <row r="61" ht="15.75">
      <c r="C61" s="3"/>
    </row>
    <row r="62" ht="15.75">
      <c r="C62" s="3"/>
    </row>
    <row r="63" ht="15.75">
      <c r="C63" s="3"/>
    </row>
    <row r="64" spans="1:3" ht="15.75">
      <c r="A64" s="16"/>
      <c r="C64" s="3"/>
    </row>
    <row r="65" ht="15.75">
      <c r="C65" s="3"/>
    </row>
    <row r="66" spans="1:14" ht="15.75">
      <c r="A66" s="16"/>
      <c r="C66" s="3"/>
      <c r="F66" s="16"/>
      <c r="H66" s="16"/>
      <c r="J66" s="16"/>
      <c r="K66" s="15"/>
      <c r="N66" s="15"/>
    </row>
    <row r="67" ht="15.75">
      <c r="C67" s="3"/>
    </row>
    <row r="68" spans="3:8" ht="15.75">
      <c r="C68" s="3"/>
      <c r="F68" s="12"/>
      <c r="H68" s="17"/>
    </row>
    <row r="69" spans="3:8" ht="15.75">
      <c r="C69" s="3"/>
      <c r="H69" s="12"/>
    </row>
    <row r="70" spans="3:8" ht="15.75">
      <c r="C70" s="3"/>
      <c r="H70" s="12"/>
    </row>
    <row r="71" spans="3:8" ht="15.75">
      <c r="C71" s="3"/>
      <c r="H71" s="12"/>
    </row>
    <row r="72" spans="3:8" ht="15.75">
      <c r="C72" s="3"/>
      <c r="H72" s="12"/>
    </row>
    <row r="73" spans="3:8" ht="15.75">
      <c r="C73" s="3"/>
      <c r="H73" s="12"/>
    </row>
    <row r="74" spans="3:8" ht="15.75">
      <c r="C74" s="3"/>
      <c r="H74" s="12"/>
    </row>
    <row r="75" spans="3:8" ht="15.75">
      <c r="C75" s="3"/>
      <c r="H75" s="12"/>
    </row>
    <row r="76" spans="3:10" ht="15.75">
      <c r="C76" s="3"/>
      <c r="F76" s="18"/>
      <c r="H76" s="12"/>
      <c r="J76" s="14"/>
    </row>
    <row r="77" spans="3:14" ht="15.75">
      <c r="C77" s="3"/>
      <c r="F77" s="18"/>
      <c r="H77" s="17"/>
      <c r="J77" s="14"/>
      <c r="K77" s="14"/>
      <c r="N77" s="14"/>
    </row>
    <row r="78" spans="3:14" ht="15.75">
      <c r="C78" s="3"/>
      <c r="H78" s="12"/>
      <c r="K78" s="14"/>
      <c r="N78" s="14"/>
    </row>
    <row r="79" spans="3:14" ht="15.75">
      <c r="C79" s="3"/>
      <c r="H79" s="12"/>
      <c r="K79" s="14"/>
      <c r="N79" s="14"/>
    </row>
    <row r="80" spans="3:14" ht="15.75">
      <c r="C80" s="3"/>
      <c r="H80" s="12"/>
      <c r="K80" s="14"/>
      <c r="N80" s="14"/>
    </row>
    <row r="81" spans="3:14" ht="15.75">
      <c r="C81" s="3"/>
      <c r="H81" s="12"/>
      <c r="K81" s="14"/>
      <c r="N81" s="14"/>
    </row>
    <row r="82" spans="3:14" ht="15.75">
      <c r="C82" s="3"/>
      <c r="H82" s="12"/>
      <c r="K82" s="14"/>
      <c r="N82" s="14"/>
    </row>
  </sheetData>
  <printOptions/>
  <pageMargins left="0.7875" right="0.39375" top="0.5909722222222222" bottom="0.3937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sala</dc:creator>
  <cp:keywords/>
  <dc:description/>
  <cp:lastModifiedBy>danilo sala</cp:lastModifiedBy>
  <dcterms:created xsi:type="dcterms:W3CDTF">2003-07-28T17:16:00Z</dcterms:created>
  <dcterms:modified xsi:type="dcterms:W3CDTF">2003-07-28T17:16:01Z</dcterms:modified>
  <cp:category/>
  <cp:version/>
  <cp:contentType/>
  <cp:contentStatus/>
</cp:coreProperties>
</file>